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SD completos 2020/"/>
    </mc:Choice>
  </mc:AlternateContent>
  <xr:revisionPtr revIDLastSave="4" documentId="8_{17D30091-CF66-4A3D-ADFF-41310BB69EEA}" xr6:coauthVersionLast="47" xr6:coauthVersionMax="47" xr10:uidLastSave="{B1D73C58-CA7A-42A4-BA66-84A02E65FBD9}"/>
  <workbookProtection workbookAlgorithmName="SHA-512" workbookHashValue="Cfcd/gvlL50DUxTWUDEbeu/SvscqSdfFteKVVQD/5YOiRHA92TifVLsBQYceQ0oyqvSM0YRNxJA7moj0aj99gw==" workbookSaltValue="2kJl/T7JMrZk02osps8O2w==" workbookSpinCount="100000" lockStructure="1"/>
  <bookViews>
    <workbookView xWindow="-120" yWindow="-120" windowWidth="20730" windowHeight="11160" xr2:uid="{8FE937F7-5233-49E6-A3C7-B5BE0784864B}"/>
  </bookViews>
  <sheets>
    <sheet name="Vale Paranhana" sheetId="1" r:id="rId1"/>
  </sheets>
  <definedNames>
    <definedName name="_xlchart.v1.0" hidden="1">'Vale Paranhana'!$A$30:$A$32</definedName>
    <definedName name="_xlchart.v1.1" hidden="1">'Vale Paranhana'!$V$30:$V$32</definedName>
    <definedName name="_xlchart.v1.2" hidden="1">'Vale Paranhana'!$W$30:$W$32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9" i="1"/>
  <c r="V20" i="1"/>
  <c r="V21" i="1"/>
  <c r="V22" i="1"/>
  <c r="V23" i="1"/>
  <c r="V24" i="1"/>
  <c r="V25" i="1"/>
  <c r="V26" i="1"/>
  <c r="V27" i="1"/>
  <c r="T31" i="1"/>
  <c r="R27" i="1"/>
  <c r="R26" i="1"/>
  <c r="R25" i="1"/>
  <c r="R24" i="1"/>
  <c r="R23" i="1"/>
  <c r="R22" i="1"/>
  <c r="R21" i="1"/>
  <c r="R20" i="1"/>
  <c r="R19" i="1"/>
  <c r="R18" i="1"/>
  <c r="R31" i="1"/>
  <c r="P31" i="1"/>
  <c r="P28" i="1"/>
  <c r="N25" i="1"/>
  <c r="N24" i="1"/>
  <c r="N23" i="1"/>
  <c r="N22" i="1"/>
  <c r="N19" i="1"/>
  <c r="N31" i="1"/>
  <c r="L31" i="1"/>
  <c r="H27" i="1"/>
  <c r="H26" i="1"/>
  <c r="H25" i="1"/>
  <c r="H24" i="1"/>
  <c r="H23" i="1"/>
  <c r="H22" i="1"/>
  <c r="H21" i="1"/>
  <c r="H20" i="1"/>
  <c r="H19" i="1"/>
  <c r="H31" i="1"/>
  <c r="F31" i="1"/>
  <c r="D31" i="1"/>
  <c r="B27" i="1"/>
  <c r="B26" i="1"/>
  <c r="B25" i="1"/>
  <c r="B24" i="1"/>
  <c r="B23" i="1"/>
  <c r="B22" i="1"/>
  <c r="B21" i="1"/>
  <c r="B20" i="1"/>
  <c r="B19" i="1"/>
  <c r="B31" i="1"/>
  <c r="V17" i="1"/>
  <c r="V16" i="1"/>
  <c r="V15" i="1" l="1"/>
  <c r="V14" i="1"/>
  <c r="D28" i="1" l="1"/>
  <c r="E27" i="1" s="1"/>
  <c r="F28" i="1"/>
  <c r="G19" i="1" s="1"/>
  <c r="H28" i="1"/>
  <c r="I27" i="1" s="1"/>
  <c r="J28" i="1"/>
  <c r="K28" i="1" s="1"/>
  <c r="L28" i="1"/>
  <c r="M24" i="1" s="1"/>
  <c r="N28" i="1"/>
  <c r="O18" i="1" s="1"/>
  <c r="Q27" i="1"/>
  <c r="R28" i="1"/>
  <c r="T28" i="1"/>
  <c r="U26" i="1" s="1"/>
  <c r="V28" i="1"/>
  <c r="W25" i="1" s="1"/>
  <c r="B28" i="1"/>
  <c r="C6" i="1" l="1"/>
  <c r="C13" i="1"/>
  <c r="U22" i="1"/>
  <c r="W5" i="1"/>
  <c r="U6" i="1"/>
  <c r="W13" i="1"/>
  <c r="U14" i="1"/>
  <c r="W21" i="1"/>
  <c r="Q5" i="1"/>
  <c r="Q16" i="1"/>
  <c r="Q6" i="1"/>
  <c r="Q12" i="1"/>
  <c r="Q17" i="1"/>
  <c r="Q22" i="1"/>
  <c r="Q28" i="1"/>
  <c r="Q21" i="1"/>
  <c r="Q8" i="1"/>
  <c r="Q13" i="1"/>
  <c r="Q18" i="1"/>
  <c r="Q24" i="1"/>
  <c r="Q10" i="1"/>
  <c r="Q26" i="1"/>
  <c r="Q4" i="1"/>
  <c r="Q9" i="1"/>
  <c r="Q14" i="1"/>
  <c r="Q20" i="1"/>
  <c r="Q25" i="1"/>
  <c r="O9" i="1"/>
  <c r="O19" i="1"/>
  <c r="O13" i="1"/>
  <c r="O14" i="1"/>
  <c r="O25" i="1"/>
  <c r="O23" i="1"/>
  <c r="O7" i="1"/>
  <c r="M23" i="1"/>
  <c r="M6" i="1"/>
  <c r="M16" i="1"/>
  <c r="M27" i="1"/>
  <c r="M7" i="1"/>
  <c r="M18" i="1"/>
  <c r="M28" i="1"/>
  <c r="M12" i="1"/>
  <c r="M11" i="1"/>
  <c r="M22" i="1"/>
  <c r="I6" i="1"/>
  <c r="I17" i="1"/>
  <c r="I28" i="1"/>
  <c r="I8" i="1"/>
  <c r="I13" i="1"/>
  <c r="I18" i="1"/>
  <c r="I24" i="1"/>
  <c r="I12" i="1"/>
  <c r="I22" i="1"/>
  <c r="I4" i="1"/>
  <c r="I9" i="1"/>
  <c r="I14" i="1"/>
  <c r="I20" i="1"/>
  <c r="I25" i="1"/>
  <c r="I5" i="1"/>
  <c r="I10" i="1"/>
  <c r="I16" i="1"/>
  <c r="I21" i="1"/>
  <c r="I26" i="1"/>
  <c r="G13" i="1"/>
  <c r="G17" i="1"/>
  <c r="G27" i="1"/>
  <c r="G23" i="1"/>
  <c r="G6" i="1"/>
  <c r="G7" i="1"/>
  <c r="G18" i="1"/>
  <c r="G11" i="1"/>
  <c r="G22" i="1"/>
  <c r="E15" i="1"/>
  <c r="E7" i="1"/>
  <c r="E10" i="1"/>
  <c r="E16" i="1"/>
  <c r="E23" i="1"/>
  <c r="E22" i="1"/>
  <c r="E4" i="1"/>
  <c r="E11" i="1"/>
  <c r="E18" i="1"/>
  <c r="E26" i="1"/>
  <c r="E28" i="1"/>
  <c r="E6" i="1"/>
  <c r="E12" i="1"/>
  <c r="E20" i="1"/>
  <c r="C7" i="1"/>
  <c r="C10" i="1"/>
  <c r="C23" i="1"/>
  <c r="C28" i="1"/>
  <c r="C22" i="1"/>
  <c r="C26" i="1"/>
  <c r="C18" i="1"/>
  <c r="C11" i="1"/>
  <c r="C16" i="1"/>
  <c r="C15" i="1"/>
  <c r="C27" i="1"/>
  <c r="C20" i="1"/>
  <c r="C12" i="1"/>
  <c r="S26" i="1"/>
  <c r="S22" i="1"/>
  <c r="S18" i="1"/>
  <c r="S14" i="1"/>
  <c r="S10" i="1"/>
  <c r="S6" i="1"/>
  <c r="S25" i="1"/>
  <c r="S21" i="1"/>
  <c r="K15" i="1"/>
  <c r="K16" i="1"/>
  <c r="S7" i="1"/>
  <c r="S12" i="1"/>
  <c r="S17" i="1"/>
  <c r="S24" i="1"/>
  <c r="U7" i="1"/>
  <c r="U15" i="1"/>
  <c r="U23" i="1"/>
  <c r="W6" i="1"/>
  <c r="W14" i="1"/>
  <c r="W22" i="1"/>
  <c r="K4" i="1"/>
  <c r="K20" i="1"/>
  <c r="S11" i="1"/>
  <c r="K5" i="1"/>
  <c r="K27" i="1"/>
  <c r="O28" i="1"/>
  <c r="O24" i="1"/>
  <c r="O20" i="1"/>
  <c r="O16" i="1"/>
  <c r="O12" i="1"/>
  <c r="O8" i="1"/>
  <c r="O4" i="1"/>
  <c r="G14" i="1"/>
  <c r="K7" i="1"/>
  <c r="K12" i="1"/>
  <c r="K17" i="1"/>
  <c r="K23" i="1"/>
  <c r="M8" i="1"/>
  <c r="M14" i="1"/>
  <c r="M19" i="1"/>
  <c r="O5" i="1"/>
  <c r="O10" i="1"/>
  <c r="O15" i="1"/>
  <c r="O21" i="1"/>
  <c r="O26" i="1"/>
  <c r="S8" i="1"/>
  <c r="S13" i="1"/>
  <c r="S19" i="1"/>
  <c r="S27" i="1"/>
  <c r="U10" i="1"/>
  <c r="U18" i="1"/>
  <c r="W9" i="1"/>
  <c r="W17" i="1"/>
  <c r="K26" i="1"/>
  <c r="K22" i="1"/>
  <c r="K18" i="1"/>
  <c r="K14" i="1"/>
  <c r="K10" i="1"/>
  <c r="K6" i="1"/>
  <c r="K9" i="1"/>
  <c r="K25" i="1"/>
  <c r="S5" i="1"/>
  <c r="S16" i="1"/>
  <c r="S23" i="1"/>
  <c r="K11" i="1"/>
  <c r="K21" i="1"/>
  <c r="W28" i="1"/>
  <c r="W24" i="1"/>
  <c r="W20" i="1"/>
  <c r="W16" i="1"/>
  <c r="W12" i="1"/>
  <c r="W8" i="1"/>
  <c r="W4" i="1"/>
  <c r="W27" i="1"/>
  <c r="W23" i="1"/>
  <c r="W19" i="1"/>
  <c r="W15" i="1"/>
  <c r="W11" i="1"/>
  <c r="W7" i="1"/>
  <c r="G28" i="1"/>
  <c r="G24" i="1"/>
  <c r="G20" i="1"/>
  <c r="G16" i="1"/>
  <c r="G12" i="1"/>
  <c r="G8" i="1"/>
  <c r="G4" i="1"/>
  <c r="G9" i="1"/>
  <c r="G25" i="1"/>
  <c r="C5" i="1"/>
  <c r="C9" i="1"/>
  <c r="C17" i="1"/>
  <c r="C21" i="1"/>
  <c r="C25" i="1"/>
  <c r="C4" i="1"/>
  <c r="C24" i="1"/>
  <c r="C19" i="1"/>
  <c r="C14" i="1"/>
  <c r="C8" i="1"/>
  <c r="U25" i="1"/>
  <c r="U21" i="1"/>
  <c r="U17" i="1"/>
  <c r="U13" i="1"/>
  <c r="U9" i="1"/>
  <c r="U5" i="1"/>
  <c r="U28" i="1"/>
  <c r="U24" i="1"/>
  <c r="U20" i="1"/>
  <c r="U16" i="1"/>
  <c r="U12" i="1"/>
  <c r="U8" i="1"/>
  <c r="U4" i="1"/>
  <c r="M25" i="1"/>
  <c r="M21" i="1"/>
  <c r="M17" i="1"/>
  <c r="M13" i="1"/>
  <c r="M9" i="1"/>
  <c r="M5" i="1"/>
  <c r="E25" i="1"/>
  <c r="E21" i="1"/>
  <c r="E17" i="1"/>
  <c r="E13" i="1"/>
  <c r="E9" i="1"/>
  <c r="E5" i="1"/>
  <c r="E8" i="1"/>
  <c r="E14" i="1"/>
  <c r="E19" i="1"/>
  <c r="E24" i="1"/>
  <c r="G5" i="1"/>
  <c r="G10" i="1"/>
  <c r="G15" i="1"/>
  <c r="G21" i="1"/>
  <c r="G26" i="1"/>
  <c r="K8" i="1"/>
  <c r="K13" i="1"/>
  <c r="K19" i="1"/>
  <c r="K24" i="1"/>
  <c r="M4" i="1"/>
  <c r="M10" i="1"/>
  <c r="M15" i="1"/>
  <c r="M20" i="1"/>
  <c r="M26" i="1"/>
  <c r="O6" i="1"/>
  <c r="O11" i="1"/>
  <c r="O17" i="1"/>
  <c r="O22" i="1"/>
  <c r="O27" i="1"/>
  <c r="S4" i="1"/>
  <c r="S9" i="1"/>
  <c r="S15" i="1"/>
  <c r="S20" i="1"/>
  <c r="S28" i="1"/>
  <c r="U11" i="1"/>
  <c r="U19" i="1"/>
  <c r="U27" i="1"/>
  <c r="W10" i="1"/>
  <c r="W18" i="1"/>
  <c r="W26" i="1"/>
  <c r="I7" i="1"/>
  <c r="I11" i="1"/>
  <c r="I15" i="1"/>
  <c r="I19" i="1"/>
  <c r="I23" i="1"/>
  <c r="Q7" i="1"/>
  <c r="Q11" i="1"/>
  <c r="Q15" i="1"/>
  <c r="Q19" i="1"/>
  <c r="Q23" i="1"/>
  <c r="V12" i="1" l="1"/>
  <c r="V13" i="1"/>
  <c r="V5" i="1" l="1"/>
  <c r="V6" i="1"/>
  <c r="V7" i="1"/>
  <c r="V8" i="1"/>
  <c r="V9" i="1"/>
  <c r="V10" i="1"/>
  <c r="V11" i="1"/>
  <c r="V4" i="1"/>
  <c r="T30" i="1" l="1"/>
  <c r="R30" i="1"/>
  <c r="P30" i="1"/>
  <c r="N30" i="1"/>
  <c r="L30" i="1"/>
  <c r="J30" i="1"/>
  <c r="H30" i="1"/>
  <c r="F32" i="1" l="1"/>
  <c r="R32" i="1"/>
  <c r="N32" i="1"/>
  <c r="J32" i="1"/>
  <c r="B30" i="1" l="1"/>
  <c r="B32" i="1" s="1"/>
  <c r="C31" i="1" s="1"/>
  <c r="D30" i="1"/>
  <c r="D32" i="1" s="1"/>
  <c r="E31" i="1" s="1"/>
  <c r="G31" i="1"/>
  <c r="G30" i="1"/>
  <c r="O31" i="1"/>
  <c r="O30" i="1"/>
  <c r="K31" i="1"/>
  <c r="K30" i="1"/>
  <c r="S31" i="1"/>
  <c r="S30" i="1"/>
  <c r="L32" i="1"/>
  <c r="M31" i="1" s="1"/>
  <c r="P32" i="1"/>
  <c r="Q31" i="1" s="1"/>
  <c r="T32" i="1"/>
  <c r="U31" i="1" s="1"/>
  <c r="C30" i="1" l="1"/>
  <c r="C32" i="1" s="1"/>
  <c r="K32" i="1"/>
  <c r="O32" i="1"/>
  <c r="S32" i="1"/>
  <c r="G32" i="1"/>
  <c r="Q30" i="1"/>
  <c r="Q32" i="1" s="1"/>
  <c r="U30" i="1"/>
  <c r="U32" i="1" s="1"/>
  <c r="M30" i="1"/>
  <c r="M32" i="1" s="1"/>
  <c r="E30" i="1"/>
  <c r="E32" i="1" s="1"/>
  <c r="H32" i="1"/>
  <c r="I31" i="1" s="1"/>
  <c r="I30" i="1" l="1"/>
  <c r="I32" i="1" s="1"/>
  <c r="V30" i="1" l="1"/>
  <c r="V32" i="1" l="1"/>
  <c r="W31" i="1" s="1"/>
  <c r="W30" i="1" l="1"/>
  <c r="W32" i="1" s="1"/>
</calcChain>
</file>

<file path=xl/sharedStrings.xml><?xml version="1.0" encoding="utf-8"?>
<sst xmlns="http://schemas.openxmlformats.org/spreadsheetml/2006/main" count="79" uniqueCount="49">
  <si>
    <t>COREDE Paranhana Encosta da Serra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</si>
  <si>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</si>
  <si>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</si>
  <si>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</si>
  <si>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</si>
  <si>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</si>
  <si>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</si>
  <si>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</si>
  <si>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</si>
  <si>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</si>
  <si>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</si>
  <si>
    <t>1ª de Janeiro de 2020</t>
  </si>
  <si>
    <t>2ª de Janeiro de 2020</t>
  </si>
  <si>
    <t>1ª de Fevereiro de 2020</t>
  </si>
  <si>
    <t>2ª de Abril de 2020</t>
  </si>
  <si>
    <t>Competência</t>
  </si>
  <si>
    <r>
      <t xml:space="preserve">
</t>
    </r>
    <r>
      <rPr>
        <sz val="12"/>
        <color rgb="FF070F25"/>
        <rFont val="Times New Roman"/>
        <family val="1"/>
      </rPr>
      <t xml:space="preserve">2ª de Fevereiro de 2020
</t>
    </r>
  </si>
  <si>
    <r>
      <t xml:space="preserve">
</t>
    </r>
    <r>
      <rPr>
        <sz val="12"/>
        <color rgb="FF070F25"/>
        <rFont val="Times New Roman"/>
        <family val="1"/>
      </rPr>
      <t>1ª de Abril de 2020</t>
    </r>
  </si>
  <si>
    <r>
      <t xml:space="preserve">
</t>
    </r>
    <r>
      <rPr>
        <sz val="12"/>
        <color rgb="FF070F25"/>
        <rFont val="Times New Roman"/>
        <family val="1"/>
      </rPr>
      <t>2ª de Março de 2020</t>
    </r>
  </si>
  <si>
    <r>
      <t xml:space="preserve">
</t>
    </r>
    <r>
      <rPr>
        <sz val="12"/>
        <color rgb="FF070F25"/>
        <rFont val="Times New Roman"/>
        <family val="1"/>
      </rPr>
      <t xml:space="preserve">1ª de Março de 2020
</t>
    </r>
  </si>
  <si>
    <t>Total Geral</t>
  </si>
  <si>
    <t>Presencial</t>
  </si>
  <si>
    <t>Web</t>
  </si>
  <si>
    <t>% Mês</t>
  </si>
  <si>
    <t>Quantidade</t>
  </si>
  <si>
    <t>%</t>
  </si>
  <si>
    <t>Total Corede</t>
  </si>
  <si>
    <t xml:space="preserve">Distribuições Acumuladas em Encaminhamentos </t>
  </si>
  <si>
    <t xml:space="preserve">% </t>
  </si>
  <si>
    <r>
      <t xml:space="preserve">
</t>
    </r>
    <r>
      <rPr>
        <sz val="12"/>
        <color rgb="FF070F25"/>
        <rFont val="Times New Roman"/>
        <family val="1"/>
      </rPr>
      <t>1ª de Maio de 2020</t>
    </r>
  </si>
  <si>
    <r>
      <t xml:space="preserve">
</t>
    </r>
    <r>
      <rPr>
        <sz val="12"/>
        <color rgb="FF070F25"/>
        <rFont val="Times New Roman"/>
        <family val="1"/>
      </rPr>
      <t>2ª de Maio de 2020</t>
    </r>
  </si>
  <si>
    <t>1ª de Junho de 2020</t>
  </si>
  <si>
    <t>2ª de Junho de 2020</t>
  </si>
  <si>
    <t>1ª de Julho de 2020</t>
  </si>
  <si>
    <t>2ª de Julho de 2020</t>
  </si>
  <si>
    <t>1ª de Agosto de 2020</t>
  </si>
  <si>
    <t>2ª de Agosto de 2020</t>
  </si>
  <si>
    <t>1ª de Setembro de 2020</t>
  </si>
  <si>
    <t>2ª de Setembro de 2020</t>
  </si>
  <si>
    <t>1ª de Outubro de 2020</t>
  </si>
  <si>
    <t>2ª de Outubro de 2020</t>
  </si>
  <si>
    <t>1ª de Novembro de 2020</t>
  </si>
  <si>
    <t>2ª de Novembro de 2020</t>
  </si>
  <si>
    <t>1ª de Dezembro de 2020</t>
  </si>
  <si>
    <t>2ª de Dezembro de 2020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</si>
  <si>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</si>
  <si>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</si>
  <si>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</si>
  <si>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PDET – PROGRAMA DE DISSEMINAÇÃO DAS ESTATÍSTICAS DO TRABALHO,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</si>
</sst>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rgb="FF070F25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77777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43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  <cx:data id="1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Modalidade de Solicitação SD - Jan/Mai 2020 - Corede Paranhana Encosta da Serra</cx:v>
        </cx:txData>
      </cx:tx>
      <cx:txPr>
        <a:bodyPr vertOverflow="overflow" horzOverflow="overflow" wrap="square" lIns="0" tIns="0" rIns="0" bIns="0"/>
        <a:lstStyle/>
        <a:p>
          <a:pPr algn="ctr" rtl="0">
            <a:defRPr sz="1200" b="0">
              <a:solidFill>
                <a:srgbClr val="595959"/>
              </a:solidFill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defRPr>
          </a:pPr>
          <a:r>
            <a:rPr lang="pt-BR" sz="1200">
              <a:latin typeface="Times New Roman" panose="02020603050405020304" pitchFamily="18" charset="0"/>
              <a:cs typeface="Times New Roman" panose="02020603050405020304" pitchFamily="18" charset="0"/>
            </a:rPr>
            <a:t>Modalidade de Solicitação SD - Jan/Mai 2020 - Corede Paranhana Encosta da Serra</a:t>
          </a:r>
        </a:p>
      </cx:txPr>
    </cx:title>
    <cx:plotArea>
      <cx:plotAreaRegion>
        <cx:series layoutId="waterfall" uniqueId="{9004A6BD-3589-4C0A-BB42-60647CC83074}" formatIdx="0"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>
                    <a:solidFill>
                      <a:srgbClr val="595959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0"/>
          <cx:layoutPr>
            <cx:subtotals/>
          </cx:layoutPr>
        </cx:series>
        <cx:series layoutId="waterfall" hidden="1" uniqueId="{D0A2EFE4-855C-455A-AB35-98F57B3B1A07}" formatIdx="1"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>
                    <a:solidFill>
                      <a:srgbClr val="595959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t-BR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0" value="1"/>
          </cx:dataLabels>
          <cx:dataId val="1"/>
          <cx:layoutPr>
            <cx:subtotals/>
          </cx:layoutPr>
        </cx:series>
      </cx:plotAreaRegion>
      <cx:axis id="0">
        <cx:catScaling gapWidth="0.5"/>
        <cx:title>
          <cx:tx>
            <cx:txData>
              <cx:v>Título do Eixo</cx:v>
            </cx:txData>
          </cx:tx>
          <cx:txPr>
            <a:bodyPr vertOverflow="overflow" horzOverflow="overflow" wrap="square" lIns="0" tIns="0" rIns="0" bIns="0"/>
            <a:lstStyle/>
            <a:p>
              <a:pPr algn="ctr" rtl="0">
                <a:defRPr sz="1200" b="0">
                  <a:solidFill>
                    <a:srgbClr val="595959"/>
                  </a:solidFill>
                  <a:latin typeface="Times New Roman" panose="02020603050405020304" pitchFamily="18" charset="0"/>
                  <a:ea typeface="Times New Roman" panose="02020603050405020304" pitchFamily="18" charset="0"/>
                  <a:cs typeface="Times New Roman" panose="02020603050405020304" pitchFamily="18" charset="0"/>
                </a:defRPr>
              </a:pPr>
              <a:r>
                <a:rPr lang="pt-BR" sz="1200">
                  <a:latin typeface="Times New Roman" panose="02020603050405020304" pitchFamily="18" charset="0"/>
                  <a:cs typeface="Times New Roman" panose="02020603050405020304" pitchFamily="18" charset="0"/>
                </a:rPr>
                <a:t>Título do Eixo</a:t>
              </a:r>
            </a:p>
          </cx:txPr>
        </cx:title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0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  <cx:axis id="1" hidden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0">
                <a:solidFill>
                  <a:srgbClr val="595959"/>
                </a:solidFill>
                <a:latin typeface="Times New Roman" panose="02020603050405020304" pitchFamily="18" charset="0"/>
                <a:ea typeface="Times New Roman" panose="02020603050405020304" pitchFamily="18" charset="0"/>
                <a:cs typeface="Times New Roman" panose="02020603050405020304" pitchFamily="18" charset="0"/>
              </a:defRPr>
            </a:pPr>
            <a:endParaRPr lang="pt-BR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34</xdr:row>
      <xdr:rowOff>85725</xdr:rowOff>
    </xdr:from>
    <xdr:to>
      <xdr:col>17</xdr:col>
      <xdr:colOff>238124</xdr:colOff>
      <xdr:row>53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Gráfico 21">
              <a:extLst>
                <a:ext uri="{FF2B5EF4-FFF2-40B4-BE49-F238E27FC236}">
                  <a16:creationId xmlns:a16="http://schemas.microsoft.com/office/drawing/2014/main" id="{86136E51-7642-410B-8939-9641713BFE6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99" y="10153650"/>
              <a:ext cx="7772400" cy="3648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E816-D5A6-49FE-8AC1-5E656346D7BE}">
  <dimension ref="A1:W37"/>
  <sheetViews>
    <sheetView tabSelected="1" zoomScale="70" zoomScaleNormal="70" workbookViewId="0">
      <pane ySplit="3" topLeftCell="A4" activePane="bottomLeft" state="frozen"/>
      <selection pane="bottomLeft" activeCell="D46" sqref="D46"/>
    </sheetView>
  </sheetViews>
  <sheetFormatPr defaultRowHeight="15" x14ac:dyDescent="0.25"/>
  <cols>
    <col min="1" max="1" width="20.5703125" customWidth="1"/>
    <col min="2" max="2" width="13.42578125" customWidth="1"/>
    <col min="3" max="3" width="13.28515625" customWidth="1"/>
    <col min="4" max="19" width="12.85546875" customWidth="1"/>
    <col min="20" max="20" width="11.140625" customWidth="1"/>
    <col min="21" max="21" width="13" customWidth="1"/>
    <col min="22" max="22" width="14" customWidth="1"/>
    <col min="23" max="23" width="11" customWidth="1"/>
  </cols>
  <sheetData>
    <row r="1" spans="1:23" ht="17.2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" customHeight="1" x14ac:dyDescent="0.25">
      <c r="A2" s="24" t="s">
        <v>15</v>
      </c>
      <c r="B2" s="25" t="s">
        <v>1</v>
      </c>
      <c r="C2" s="21" t="s">
        <v>23</v>
      </c>
      <c r="D2" s="22" t="s">
        <v>2</v>
      </c>
      <c r="E2" s="21" t="s">
        <v>23</v>
      </c>
      <c r="F2" s="22" t="s">
        <v>3</v>
      </c>
      <c r="G2" s="21" t="s">
        <v>23</v>
      </c>
      <c r="H2" s="22" t="s">
        <v>4</v>
      </c>
      <c r="I2" s="21" t="s">
        <v>23</v>
      </c>
      <c r="J2" s="22" t="s">
        <v>5</v>
      </c>
      <c r="K2" s="21" t="s">
        <v>23</v>
      </c>
      <c r="L2" s="25" t="s">
        <v>6</v>
      </c>
      <c r="M2" s="21" t="s">
        <v>23</v>
      </c>
      <c r="N2" s="25" t="s">
        <v>7</v>
      </c>
      <c r="O2" s="21" t="s">
        <v>23</v>
      </c>
      <c r="P2" s="22" t="s">
        <v>8</v>
      </c>
      <c r="Q2" s="21" t="s">
        <v>23</v>
      </c>
      <c r="R2" s="22" t="s">
        <v>9</v>
      </c>
      <c r="S2" s="21" t="s">
        <v>23</v>
      </c>
      <c r="T2" s="22" t="s">
        <v>10</v>
      </c>
      <c r="U2" s="21" t="s">
        <v>23</v>
      </c>
      <c r="V2" s="23" t="s">
        <v>26</v>
      </c>
      <c r="W2" s="24" t="s">
        <v>28</v>
      </c>
    </row>
    <row r="3" spans="1:23" x14ac:dyDescent="0.25">
      <c r="A3" s="24"/>
      <c r="B3" s="25"/>
      <c r="C3" s="21"/>
      <c r="D3" s="22"/>
      <c r="E3" s="21"/>
      <c r="F3" s="22"/>
      <c r="G3" s="21"/>
      <c r="H3" s="22"/>
      <c r="I3" s="21"/>
      <c r="J3" s="22"/>
      <c r="K3" s="21"/>
      <c r="L3" s="25"/>
      <c r="M3" s="21"/>
      <c r="N3" s="25"/>
      <c r="O3" s="21"/>
      <c r="P3" s="22"/>
      <c r="Q3" s="21"/>
      <c r="R3" s="22"/>
      <c r="S3" s="21"/>
      <c r="T3" s="22"/>
      <c r="U3" s="21"/>
      <c r="V3" s="23"/>
      <c r="W3" s="24"/>
    </row>
    <row r="4" spans="1:23" ht="15.75" x14ac:dyDescent="0.25">
      <c r="A4" s="1" t="s">
        <v>11</v>
      </c>
      <c r="B4" s="4">
        <v>64</v>
      </c>
      <c r="C4" s="7">
        <f>B4/B$28*100</f>
        <v>2.2291884360849878</v>
      </c>
      <c r="D4" s="3">
        <v>13</v>
      </c>
      <c r="E4" s="7">
        <f>D4/D$28*100</f>
        <v>4.6099290780141837</v>
      </c>
      <c r="F4" s="3">
        <v>4</v>
      </c>
      <c r="G4" s="7">
        <f>F4/F$28*100</f>
        <v>1.3245033112582782</v>
      </c>
      <c r="H4" s="3">
        <v>99</v>
      </c>
      <c r="I4" s="7">
        <f>H4/H$28*100</f>
        <v>4.1544271926143512</v>
      </c>
      <c r="J4" s="3">
        <v>7</v>
      </c>
      <c r="K4" s="7">
        <f>J4/J$28*100</f>
        <v>2.1148036253776437</v>
      </c>
      <c r="L4" s="3">
        <v>13</v>
      </c>
      <c r="M4" s="7">
        <f>L4/L$28*100</f>
        <v>3.7037037037037033</v>
      </c>
      <c r="N4" s="3">
        <v>70</v>
      </c>
      <c r="O4" s="7">
        <f>N4/N$28*100</f>
        <v>4.107981220657277</v>
      </c>
      <c r="P4" s="3">
        <v>15</v>
      </c>
      <c r="Q4" s="7">
        <f>P4/P$28*100</f>
        <v>6.024096385542169</v>
      </c>
      <c r="R4" s="3">
        <v>93</v>
      </c>
      <c r="S4" s="7">
        <f>R4/R$28*100</f>
        <v>4.5167557066537158</v>
      </c>
      <c r="T4" s="3">
        <v>87</v>
      </c>
      <c r="U4" s="7">
        <f>T4/T$28*100</f>
        <v>3.7195382642154766</v>
      </c>
      <c r="V4" s="3">
        <f>SUM(B4,D4,F4,H4,J4,L4,N4,P4,R4,T4)</f>
        <v>465</v>
      </c>
      <c r="W4" s="7">
        <f>V4/V$28*100</f>
        <v>3.6127729003185456</v>
      </c>
    </row>
    <row r="5" spans="1:23" ht="15.75" x14ac:dyDescent="0.25">
      <c r="A5" s="1" t="s">
        <v>12</v>
      </c>
      <c r="B5" s="1">
        <v>77</v>
      </c>
      <c r="C5" s="7">
        <f t="shared" ref="C5:C28" si="0">B5/B$28*100</f>
        <v>2.6819923371647509</v>
      </c>
      <c r="D5" s="3">
        <v>12</v>
      </c>
      <c r="E5" s="7">
        <f t="shared" ref="E5" si="1">D5/D$28*100</f>
        <v>4.2553191489361701</v>
      </c>
      <c r="F5" s="3">
        <v>2</v>
      </c>
      <c r="G5" s="7">
        <f t="shared" ref="G5" si="2">F5/F$28*100</f>
        <v>0.66225165562913912</v>
      </c>
      <c r="H5" s="3">
        <v>88</v>
      </c>
      <c r="I5" s="7">
        <f t="shared" ref="I5" si="3">H5/H$28*100</f>
        <v>3.6928241712127572</v>
      </c>
      <c r="J5" s="3">
        <v>9</v>
      </c>
      <c r="K5" s="7">
        <f t="shared" ref="K5" si="4">J5/J$28*100</f>
        <v>2.7190332326283988</v>
      </c>
      <c r="L5" s="3">
        <v>5</v>
      </c>
      <c r="M5" s="7">
        <f t="shared" ref="M5" si="5">L5/L$28*100</f>
        <v>1.4245014245014245</v>
      </c>
      <c r="N5" s="3">
        <v>42</v>
      </c>
      <c r="O5" s="7">
        <f t="shared" ref="O5" si="6">N5/N$28*100</f>
        <v>2.464788732394366</v>
      </c>
      <c r="P5" s="3">
        <v>4</v>
      </c>
      <c r="Q5" s="7">
        <f t="shared" ref="Q5" si="7">P5/P$28*100</f>
        <v>1.6064257028112447</v>
      </c>
      <c r="R5" s="3">
        <v>86</v>
      </c>
      <c r="S5" s="7">
        <f t="shared" ref="S5" si="8">R5/R$28*100</f>
        <v>4.1767848470131135</v>
      </c>
      <c r="T5" s="3">
        <v>32</v>
      </c>
      <c r="U5" s="7">
        <f t="shared" ref="U5" si="9">T5/T$28*100</f>
        <v>1.3681060282171869</v>
      </c>
      <c r="V5" s="13">
        <f t="shared" ref="V5:V27" si="10">SUM(B5,D5,F5,H5,J5,L5,N5,P5,R5,T5)</f>
        <v>357</v>
      </c>
      <c r="W5" s="7">
        <f t="shared" ref="W5" si="11">V5/V$28*100</f>
        <v>2.7736772589542382</v>
      </c>
    </row>
    <row r="6" spans="1:23" ht="31.5" x14ac:dyDescent="0.25">
      <c r="A6" s="1" t="s">
        <v>13</v>
      </c>
      <c r="B6" s="1">
        <v>79</v>
      </c>
      <c r="C6" s="7">
        <f t="shared" si="0"/>
        <v>2.7516544757924066</v>
      </c>
      <c r="D6" s="3">
        <v>10</v>
      </c>
      <c r="E6" s="7">
        <f t="shared" ref="E6" si="12">D6/D$28*100</f>
        <v>3.5460992907801421</v>
      </c>
      <c r="F6" s="3">
        <v>5</v>
      </c>
      <c r="G6" s="7">
        <f t="shared" ref="G6" si="13">F6/F$28*100</f>
        <v>1.6556291390728477</v>
      </c>
      <c r="H6" s="3">
        <v>58</v>
      </c>
      <c r="I6" s="7">
        <f t="shared" ref="I6" si="14">H6/H$28*100</f>
        <v>2.433906840117499</v>
      </c>
      <c r="J6" s="3">
        <v>13</v>
      </c>
      <c r="K6" s="7">
        <f t="shared" ref="K6" si="15">J6/J$28*100</f>
        <v>3.9274924471299091</v>
      </c>
      <c r="L6" s="3">
        <v>1</v>
      </c>
      <c r="M6" s="7">
        <f t="shared" ref="M6" si="16">L6/L$28*100</f>
        <v>0.28490028490028491</v>
      </c>
      <c r="N6" s="3">
        <v>42</v>
      </c>
      <c r="O6" s="7">
        <f t="shared" ref="O6" si="17">N6/N$28*100</f>
        <v>2.464788732394366</v>
      </c>
      <c r="P6" s="3">
        <v>4</v>
      </c>
      <c r="Q6" s="7">
        <f t="shared" ref="Q6" si="18">P6/P$28*100</f>
        <v>1.6064257028112447</v>
      </c>
      <c r="R6" s="3">
        <v>70</v>
      </c>
      <c r="S6" s="7">
        <f t="shared" ref="S6" si="19">R6/R$28*100</f>
        <v>3.3997085964060223</v>
      </c>
      <c r="T6" s="3">
        <v>45</v>
      </c>
      <c r="U6" s="7">
        <f t="shared" ref="U6" si="20">T6/T$28*100</f>
        <v>1.923899102180419</v>
      </c>
      <c r="V6" s="13">
        <f t="shared" si="10"/>
        <v>327</v>
      </c>
      <c r="W6" s="7">
        <f t="shared" ref="W6" si="21">V6/V$28*100</f>
        <v>2.5405951363530419</v>
      </c>
    </row>
    <row r="7" spans="1:23" ht="27" customHeight="1" x14ac:dyDescent="0.25">
      <c r="A7" s="10" t="s">
        <v>16</v>
      </c>
      <c r="B7" s="3">
        <v>100</v>
      </c>
      <c r="C7" s="7">
        <f t="shared" si="0"/>
        <v>3.4831069313827934</v>
      </c>
      <c r="D7" s="3">
        <v>6</v>
      </c>
      <c r="E7" s="7">
        <f t="shared" ref="E7" si="22">D7/D$28*100</f>
        <v>2.1276595744680851</v>
      </c>
      <c r="F7" s="3">
        <v>5</v>
      </c>
      <c r="G7" s="7">
        <f t="shared" ref="G7" si="23">F7/F$28*100</f>
        <v>1.6556291390728477</v>
      </c>
      <c r="H7" s="3">
        <v>86</v>
      </c>
      <c r="I7" s="7">
        <f t="shared" ref="I7" si="24">H7/H$28*100</f>
        <v>3.6088963491397399</v>
      </c>
      <c r="J7" s="3">
        <v>6</v>
      </c>
      <c r="K7" s="7">
        <f t="shared" ref="K7" si="25">J7/J$28*100</f>
        <v>1.8126888217522661</v>
      </c>
      <c r="L7" s="3">
        <v>8</v>
      </c>
      <c r="M7" s="7">
        <f t="shared" ref="M7" si="26">L7/L$28*100</f>
        <v>2.2792022792022792</v>
      </c>
      <c r="N7" s="3">
        <v>46</v>
      </c>
      <c r="O7" s="7">
        <f t="shared" ref="O7" si="27">N7/N$28*100</f>
        <v>2.699530516431925</v>
      </c>
      <c r="P7" s="3">
        <v>5</v>
      </c>
      <c r="Q7" s="7">
        <f t="shared" ref="Q7" si="28">P7/P$28*100</f>
        <v>2.0080321285140563</v>
      </c>
      <c r="R7" s="3">
        <v>61</v>
      </c>
      <c r="S7" s="7">
        <f t="shared" ref="S7" si="29">R7/R$28*100</f>
        <v>2.9626032054395339</v>
      </c>
      <c r="T7" s="3">
        <v>81</v>
      </c>
      <c r="U7" s="7">
        <f t="shared" ref="U7" si="30">T7/T$28*100</f>
        <v>3.4630183839247541</v>
      </c>
      <c r="V7" s="13">
        <f t="shared" si="10"/>
        <v>404</v>
      </c>
      <c r="W7" s="7">
        <f t="shared" ref="W7" si="31">V7/V$28*100</f>
        <v>3.1388392510294461</v>
      </c>
    </row>
    <row r="8" spans="1:23" ht="33" customHeight="1" x14ac:dyDescent="0.25">
      <c r="A8" s="10" t="s">
        <v>19</v>
      </c>
      <c r="B8" s="2">
        <v>113</v>
      </c>
      <c r="C8" s="7">
        <f t="shared" si="0"/>
        <v>3.9359108324625565</v>
      </c>
      <c r="D8" s="3">
        <v>6</v>
      </c>
      <c r="E8" s="7">
        <f t="shared" ref="E8" si="32">D8/D$28*100</f>
        <v>2.1276595744680851</v>
      </c>
      <c r="F8" s="3">
        <v>6</v>
      </c>
      <c r="G8" s="7">
        <f t="shared" ref="G8" si="33">F8/F$28*100</f>
        <v>1.9867549668874174</v>
      </c>
      <c r="H8" s="3">
        <v>165</v>
      </c>
      <c r="I8" s="7">
        <f t="shared" ref="I8" si="34">H8/H$28*100</f>
        <v>6.9240453210239199</v>
      </c>
      <c r="J8" s="3">
        <v>11</v>
      </c>
      <c r="K8" s="7">
        <f t="shared" ref="K8" si="35">J8/J$28*100</f>
        <v>3.3232628398791544</v>
      </c>
      <c r="L8" s="3">
        <v>16</v>
      </c>
      <c r="M8" s="7">
        <f t="shared" ref="M8" si="36">L8/L$28*100</f>
        <v>4.5584045584045585</v>
      </c>
      <c r="N8" s="3">
        <v>67</v>
      </c>
      <c r="O8" s="7">
        <f t="shared" ref="O8" si="37">N8/N$28*100</f>
        <v>3.931924882629108</v>
      </c>
      <c r="P8" s="3">
        <v>5</v>
      </c>
      <c r="Q8" s="7">
        <f t="shared" ref="Q8" si="38">P8/P$28*100</f>
        <v>2.0080321285140563</v>
      </c>
      <c r="R8" s="3">
        <v>83</v>
      </c>
      <c r="S8" s="7">
        <f t="shared" ref="S8" si="39">R8/R$28*100</f>
        <v>4.031083050024284</v>
      </c>
      <c r="T8" s="3">
        <v>72</v>
      </c>
      <c r="U8" s="7">
        <f t="shared" ref="U8" si="40">T8/T$28*100</f>
        <v>3.0782385634886706</v>
      </c>
      <c r="V8" s="13">
        <f t="shared" si="10"/>
        <v>544</v>
      </c>
      <c r="W8" s="7">
        <f t="shared" ref="W8" si="41">V8/V$28*100</f>
        <v>4.2265558231683631</v>
      </c>
    </row>
    <row r="9" spans="1:23" ht="31.5" x14ac:dyDescent="0.25">
      <c r="A9" s="11" t="s">
        <v>18</v>
      </c>
      <c r="B9" s="1">
        <v>108</v>
      </c>
      <c r="C9" s="7">
        <f t="shared" si="0"/>
        <v>3.761755485893417</v>
      </c>
      <c r="D9" s="3">
        <v>11</v>
      </c>
      <c r="E9" s="7">
        <f t="shared" ref="E9" si="42">D9/D$28*100</f>
        <v>3.9007092198581561</v>
      </c>
      <c r="F9" s="3">
        <v>4</v>
      </c>
      <c r="G9" s="7">
        <f t="shared" ref="G9" si="43">F9/F$28*100</f>
        <v>1.3245033112582782</v>
      </c>
      <c r="H9" s="3">
        <v>111</v>
      </c>
      <c r="I9" s="7">
        <f t="shared" ref="I9" si="44">H9/H$28*100</f>
        <v>4.657994125052455</v>
      </c>
      <c r="J9" s="3">
        <v>29</v>
      </c>
      <c r="K9" s="7">
        <f t="shared" ref="K9" si="45">J9/J$28*100</f>
        <v>8.761329305135952</v>
      </c>
      <c r="L9" s="3">
        <v>7</v>
      </c>
      <c r="M9" s="7">
        <f t="shared" ref="M9" si="46">L9/L$28*100</f>
        <v>1.9943019943019942</v>
      </c>
      <c r="N9" s="3">
        <v>63</v>
      </c>
      <c r="O9" s="7">
        <f t="shared" ref="O9" si="47">N9/N$28*100</f>
        <v>3.697183098591549</v>
      </c>
      <c r="P9" s="3">
        <v>4</v>
      </c>
      <c r="Q9" s="7">
        <f t="shared" ref="Q9" si="48">P9/P$28*100</f>
        <v>1.6064257028112447</v>
      </c>
      <c r="R9" s="3">
        <v>84</v>
      </c>
      <c r="S9" s="7">
        <f t="shared" ref="S9" si="49">R9/R$28*100</f>
        <v>4.0796503156872266</v>
      </c>
      <c r="T9" s="3">
        <v>76</v>
      </c>
      <c r="U9" s="7">
        <f t="shared" ref="U9" si="50">T9/T$28*100</f>
        <v>3.2492518170158182</v>
      </c>
      <c r="V9" s="13">
        <f t="shared" si="10"/>
        <v>497</v>
      </c>
      <c r="W9" s="7">
        <f t="shared" ref="W9" si="51">V9/V$28*100</f>
        <v>3.8613938310931553</v>
      </c>
    </row>
    <row r="10" spans="1:23" ht="31.5" x14ac:dyDescent="0.25">
      <c r="A10" s="11" t="s">
        <v>17</v>
      </c>
      <c r="B10" s="1">
        <v>178</v>
      </c>
      <c r="C10" s="7">
        <f t="shared" si="0"/>
        <v>6.1999303378613719</v>
      </c>
      <c r="D10" s="3">
        <v>9</v>
      </c>
      <c r="E10" s="7">
        <f t="shared" ref="E10" si="52">D10/D$28*100</f>
        <v>3.1914893617021276</v>
      </c>
      <c r="F10" s="3">
        <v>6</v>
      </c>
      <c r="G10" s="7">
        <f t="shared" ref="G10" si="53">F10/F$28*100</f>
        <v>1.9867549668874174</v>
      </c>
      <c r="H10" s="3">
        <v>145</v>
      </c>
      <c r="I10" s="7">
        <f t="shared" ref="I10" si="54">H10/H$28*100</f>
        <v>6.0847671002937478</v>
      </c>
      <c r="J10" s="3">
        <v>30</v>
      </c>
      <c r="K10" s="7">
        <f t="shared" ref="K10" si="55">J10/J$28*100</f>
        <v>9.0634441087613293</v>
      </c>
      <c r="L10" s="3">
        <v>8</v>
      </c>
      <c r="M10" s="7">
        <f t="shared" ref="M10" si="56">L10/L$28*100</f>
        <v>2.2792022792022792</v>
      </c>
      <c r="N10" s="3">
        <v>82</v>
      </c>
      <c r="O10" s="7">
        <f t="shared" ref="O10" si="57">N10/N$28*100</f>
        <v>4.812206572769953</v>
      </c>
      <c r="P10" s="3">
        <v>11</v>
      </c>
      <c r="Q10" s="7">
        <f t="shared" ref="Q10" si="58">P10/P$28*100</f>
        <v>4.4176706827309236</v>
      </c>
      <c r="R10" s="3">
        <v>78</v>
      </c>
      <c r="S10" s="7">
        <f t="shared" ref="S10" si="59">R10/R$28*100</f>
        <v>3.7882467217095677</v>
      </c>
      <c r="T10" s="3">
        <v>100</v>
      </c>
      <c r="U10" s="7">
        <f t="shared" ref="U10" si="60">T10/T$28*100</f>
        <v>4.2753313381787086</v>
      </c>
      <c r="V10" s="13">
        <f t="shared" si="10"/>
        <v>647</v>
      </c>
      <c r="W10" s="7">
        <f t="shared" ref="W10" si="61">V10/V$28*100</f>
        <v>5.0268044440991373</v>
      </c>
    </row>
    <row r="11" spans="1:23" ht="15.75" x14ac:dyDescent="0.25">
      <c r="A11" s="1" t="s">
        <v>14</v>
      </c>
      <c r="B11" s="1">
        <v>355</v>
      </c>
      <c r="C11" s="7">
        <f t="shared" si="0"/>
        <v>12.365029606408918</v>
      </c>
      <c r="D11" s="3">
        <v>21</v>
      </c>
      <c r="E11" s="7">
        <f t="shared" ref="E11" si="62">D11/D$28*100</f>
        <v>7.4468085106382977</v>
      </c>
      <c r="F11" s="3">
        <v>18</v>
      </c>
      <c r="G11" s="7">
        <f t="shared" ref="G11" si="63">F11/F$28*100</f>
        <v>5.9602649006622519</v>
      </c>
      <c r="H11" s="3">
        <v>335</v>
      </c>
      <c r="I11" s="7">
        <f t="shared" ref="I11" si="64">H11/H$28*100</f>
        <v>14.057910197230381</v>
      </c>
      <c r="J11" s="3">
        <v>31</v>
      </c>
      <c r="K11" s="7">
        <f t="shared" ref="K11" si="65">J11/J$28*100</f>
        <v>9.3655589123867067</v>
      </c>
      <c r="L11" s="3">
        <v>11</v>
      </c>
      <c r="M11" s="7">
        <f t="shared" ref="M11" si="66">L11/L$28*100</f>
        <v>3.133903133903134</v>
      </c>
      <c r="N11" s="3">
        <v>240</v>
      </c>
      <c r="O11" s="7">
        <f t="shared" ref="O11" si="67">N11/N$28*100</f>
        <v>14.084507042253522</v>
      </c>
      <c r="P11" s="3">
        <v>63</v>
      </c>
      <c r="Q11" s="7">
        <f t="shared" ref="Q11" si="68">P11/P$28*100</f>
        <v>25.301204819277107</v>
      </c>
      <c r="R11" s="3">
        <v>265</v>
      </c>
      <c r="S11" s="7">
        <f t="shared" ref="S11" si="69">R11/R$28*100</f>
        <v>12.870325400679942</v>
      </c>
      <c r="T11" s="3">
        <v>327</v>
      </c>
      <c r="U11" s="7">
        <f t="shared" ref="U11" si="70">T11/T$28*100</f>
        <v>13.980333475844379</v>
      </c>
      <c r="V11" s="13">
        <f t="shared" si="10"/>
        <v>1666</v>
      </c>
      <c r="W11" s="7">
        <f t="shared" ref="W11" si="71">V11/V$28*100</f>
        <v>12.943827208453113</v>
      </c>
    </row>
    <row r="12" spans="1:23" ht="23.25" customHeight="1" x14ac:dyDescent="0.25">
      <c r="A12" s="11" t="s">
        <v>29</v>
      </c>
      <c r="B12" s="1">
        <v>530</v>
      </c>
      <c r="C12" s="7">
        <f t="shared" si="0"/>
        <v>18.460466736328808</v>
      </c>
      <c r="D12" s="1">
        <v>19</v>
      </c>
      <c r="E12" s="7">
        <f t="shared" ref="E12" si="72">D12/D$28*100</f>
        <v>6.7375886524822697</v>
      </c>
      <c r="F12" s="1">
        <v>34</v>
      </c>
      <c r="G12" s="7">
        <f t="shared" ref="G12" si="73">F12/F$28*100</f>
        <v>11.258278145695364</v>
      </c>
      <c r="H12" s="1">
        <v>250</v>
      </c>
      <c r="I12" s="7">
        <f t="shared" ref="I12" si="74">H12/H$28*100</f>
        <v>10.49097775912715</v>
      </c>
      <c r="J12" s="1">
        <v>12</v>
      </c>
      <c r="K12" s="7">
        <f t="shared" ref="K12" si="75">J12/J$28*100</f>
        <v>3.6253776435045322</v>
      </c>
      <c r="L12" s="1">
        <v>66</v>
      </c>
      <c r="M12" s="7">
        <f t="shared" ref="M12" si="76">L12/L$28*100</f>
        <v>18.803418803418804</v>
      </c>
      <c r="N12" s="1">
        <v>168</v>
      </c>
      <c r="O12" s="7">
        <f t="shared" ref="O12" si="77">N12/N$28*100</f>
        <v>9.8591549295774641</v>
      </c>
      <c r="P12" s="1">
        <v>14</v>
      </c>
      <c r="Q12" s="7">
        <f t="shared" ref="Q12" si="78">P12/P$28*100</f>
        <v>5.6224899598393572</v>
      </c>
      <c r="R12" s="1">
        <v>204</v>
      </c>
      <c r="S12" s="7">
        <f t="shared" ref="S12" si="79">R12/R$28*100</f>
        <v>9.9077221952404084</v>
      </c>
      <c r="T12" s="1">
        <v>383</v>
      </c>
      <c r="U12" s="7">
        <f t="shared" ref="U12" si="80">T12/T$28*100</f>
        <v>16.374519025224455</v>
      </c>
      <c r="V12" s="14">
        <f t="shared" si="10"/>
        <v>1680</v>
      </c>
      <c r="W12" s="7">
        <f t="shared" ref="W12" si="81">V12/V$28*100</f>
        <v>13.052598865667003</v>
      </c>
    </row>
    <row r="13" spans="1:23" ht="31.5" x14ac:dyDescent="0.25">
      <c r="A13" s="11" t="s">
        <v>30</v>
      </c>
      <c r="B13" s="1">
        <v>312</v>
      </c>
      <c r="C13" s="7">
        <f>B13/B$28*100</f>
        <v>10.867293625914314</v>
      </c>
      <c r="D13" s="1">
        <v>26</v>
      </c>
      <c r="E13" s="7">
        <f t="shared" ref="E13" si="82">D13/D$28*100</f>
        <v>9.2198581560283674</v>
      </c>
      <c r="F13" s="1">
        <v>45</v>
      </c>
      <c r="G13" s="7">
        <f t="shared" ref="G13" si="83">F13/F$28*100</f>
        <v>14.90066225165563</v>
      </c>
      <c r="H13" s="1">
        <v>177</v>
      </c>
      <c r="I13" s="7">
        <f t="shared" ref="I13" si="84">H13/H$28*100</f>
        <v>7.4276122534620219</v>
      </c>
      <c r="J13" s="1">
        <v>12</v>
      </c>
      <c r="K13" s="7">
        <f t="shared" ref="K13" si="85">J13/J$28*100</f>
        <v>3.6253776435045322</v>
      </c>
      <c r="L13" s="1">
        <v>113</v>
      </c>
      <c r="M13" s="7">
        <f t="shared" ref="M13" si="86">L13/L$28*100</f>
        <v>32.193732193732195</v>
      </c>
      <c r="N13" s="1">
        <v>129</v>
      </c>
      <c r="O13" s="7">
        <f t="shared" ref="O13" si="87">N13/N$28*100</f>
        <v>7.5704225352112671</v>
      </c>
      <c r="P13" s="1">
        <v>11</v>
      </c>
      <c r="Q13" s="7">
        <f t="shared" ref="Q13" si="88">P13/P$28*100</f>
        <v>4.4176706827309236</v>
      </c>
      <c r="R13" s="1">
        <v>118</v>
      </c>
      <c r="S13" s="7">
        <f t="shared" ref="S13" si="89">R13/R$28*100</f>
        <v>5.7309373482272949</v>
      </c>
      <c r="T13" s="1">
        <v>434</v>
      </c>
      <c r="U13" s="7">
        <f t="shared" ref="U13" si="90">T13/T$28*100</f>
        <v>18.554938007695597</v>
      </c>
      <c r="V13" s="14">
        <f t="shared" si="10"/>
        <v>1377</v>
      </c>
      <c r="W13" s="7">
        <f t="shared" ref="W13" si="91">V13/V$28*100</f>
        <v>10.698469427394919</v>
      </c>
    </row>
    <row r="14" spans="1:23" ht="15.75" x14ac:dyDescent="0.25">
      <c r="A14" s="1" t="s">
        <v>31</v>
      </c>
      <c r="B14" s="1">
        <v>139</v>
      </c>
      <c r="C14" s="7">
        <f t="shared" si="0"/>
        <v>4.8415186346220827</v>
      </c>
      <c r="D14" s="1">
        <v>10</v>
      </c>
      <c r="E14" s="7">
        <f t="shared" ref="E14" si="92">D14/D$28*100</f>
        <v>3.5460992907801421</v>
      </c>
      <c r="F14" s="1">
        <v>15</v>
      </c>
      <c r="G14" s="7">
        <f t="shared" ref="G14" si="93">F14/F$28*100</f>
        <v>4.9668874172185431</v>
      </c>
      <c r="H14" s="1">
        <v>116</v>
      </c>
      <c r="I14" s="7">
        <f t="shared" ref="I14" si="94">H14/H$28*100</f>
        <v>4.8678136802349981</v>
      </c>
      <c r="J14" s="1">
        <v>18</v>
      </c>
      <c r="K14" s="7">
        <f t="shared" ref="K14" si="95">J14/J$28*100</f>
        <v>5.4380664652567976</v>
      </c>
      <c r="L14" s="1">
        <v>36</v>
      </c>
      <c r="M14" s="7">
        <f t="shared" ref="M14" si="96">L14/L$28*100</f>
        <v>10.256410256410255</v>
      </c>
      <c r="N14" s="1">
        <v>145</v>
      </c>
      <c r="O14" s="7">
        <f t="shared" ref="O14" si="97">N14/N$28*100</f>
        <v>8.5093896713615038</v>
      </c>
      <c r="P14" s="1">
        <v>12</v>
      </c>
      <c r="Q14" s="7">
        <f t="shared" ref="Q14" si="98">P14/P$28*100</f>
        <v>4.8192771084337354</v>
      </c>
      <c r="R14" s="1">
        <v>129</v>
      </c>
      <c r="S14" s="7">
        <f t="shared" ref="S14" si="99">R14/R$28*100</f>
        <v>6.2651772705196702</v>
      </c>
      <c r="T14" s="1">
        <v>235</v>
      </c>
      <c r="U14" s="7">
        <f t="shared" ref="U14" si="100">T14/T$28*100</f>
        <v>10.047028644719965</v>
      </c>
      <c r="V14" s="15">
        <f t="shared" si="10"/>
        <v>855</v>
      </c>
      <c r="W14" s="7">
        <f t="shared" ref="W14" si="101">V14/V$28*100</f>
        <v>6.6428404941341004</v>
      </c>
    </row>
    <row r="15" spans="1:23" ht="15.75" x14ac:dyDescent="0.25">
      <c r="A15" s="1" t="s">
        <v>32</v>
      </c>
      <c r="B15" s="1">
        <v>117</v>
      </c>
      <c r="C15" s="7">
        <f t="shared" si="0"/>
        <v>4.0752351097178678</v>
      </c>
      <c r="D15" s="1">
        <v>24</v>
      </c>
      <c r="E15" s="7">
        <f t="shared" ref="E15" si="102">D15/D$28*100</f>
        <v>8.5106382978723403</v>
      </c>
      <c r="F15" s="1">
        <v>47</v>
      </c>
      <c r="G15" s="7">
        <f t="shared" ref="G15" si="103">F15/F$28*100</f>
        <v>15.562913907284766</v>
      </c>
      <c r="H15" s="1">
        <v>132</v>
      </c>
      <c r="I15" s="7">
        <f t="shared" ref="I15" si="104">H15/H$28*100</f>
        <v>5.5392362568191356</v>
      </c>
      <c r="J15" s="1">
        <v>8</v>
      </c>
      <c r="K15" s="7">
        <f t="shared" ref="K15" si="105">J15/J$28*100</f>
        <v>2.416918429003021</v>
      </c>
      <c r="L15" s="1">
        <v>12</v>
      </c>
      <c r="M15" s="7">
        <f t="shared" ref="M15" si="106">L15/L$28*100</f>
        <v>3.4188034188034191</v>
      </c>
      <c r="N15" s="1">
        <v>119</v>
      </c>
      <c r="O15" s="7">
        <f t="shared" ref="O15" si="107">N15/N$28*100</f>
        <v>6.9835680751173701</v>
      </c>
      <c r="P15" s="1">
        <v>18</v>
      </c>
      <c r="Q15" s="7">
        <f t="shared" ref="Q15" si="108">P15/P$28*100</f>
        <v>7.2289156626506017</v>
      </c>
      <c r="R15" s="1">
        <v>98</v>
      </c>
      <c r="S15" s="7">
        <f t="shared" ref="S15" si="109">R15/R$28*100</f>
        <v>4.7595920349684313</v>
      </c>
      <c r="T15" s="1">
        <v>72</v>
      </c>
      <c r="U15" s="7">
        <f t="shared" ref="U15" si="110">T15/T$28*100</f>
        <v>3.0782385634886706</v>
      </c>
      <c r="V15" s="15">
        <f t="shared" si="10"/>
        <v>647</v>
      </c>
      <c r="W15" s="7">
        <f t="shared" ref="W15" si="111">V15/V$28*100</f>
        <v>5.0268044440991373</v>
      </c>
    </row>
    <row r="16" spans="1:23" ht="15.75" x14ac:dyDescent="0.25">
      <c r="A16" s="1" t="s">
        <v>33</v>
      </c>
      <c r="B16" s="1">
        <v>65</v>
      </c>
      <c r="C16" s="7">
        <f t="shared" si="0"/>
        <v>2.2640195053988155</v>
      </c>
      <c r="D16" s="1">
        <v>13</v>
      </c>
      <c r="E16" s="7">
        <f t="shared" ref="E16" si="112">D16/D$28*100</f>
        <v>4.6099290780141837</v>
      </c>
      <c r="F16" s="1">
        <v>47</v>
      </c>
      <c r="G16" s="7">
        <f t="shared" ref="G16" si="113">F16/F$28*100</f>
        <v>15.562913907284766</v>
      </c>
      <c r="H16" s="1">
        <v>31</v>
      </c>
      <c r="I16" s="7">
        <f t="shared" ref="I16" si="114">H16/H$28*100</f>
        <v>1.3008812421317666</v>
      </c>
      <c r="J16" s="1">
        <v>6</v>
      </c>
      <c r="K16" s="7">
        <f t="shared" ref="K16" si="115">J16/J$28*100</f>
        <v>1.8126888217522661</v>
      </c>
      <c r="L16" s="1">
        <v>4</v>
      </c>
      <c r="M16" s="7">
        <f t="shared" ref="M16" si="116">L16/L$28*100</f>
        <v>1.1396011396011396</v>
      </c>
      <c r="N16" s="1">
        <v>144</v>
      </c>
      <c r="O16" s="7">
        <f t="shared" ref="O16" si="117">N16/N$28*100</f>
        <v>8.4507042253521121</v>
      </c>
      <c r="P16" s="1">
        <v>3</v>
      </c>
      <c r="Q16" s="7">
        <f t="shared" ref="Q16" si="118">P16/P$28*100</f>
        <v>1.2048192771084338</v>
      </c>
      <c r="R16" s="1">
        <v>70</v>
      </c>
      <c r="S16" s="7">
        <f t="shared" ref="S16" si="119">R16/R$28*100</f>
        <v>3.3997085964060223</v>
      </c>
      <c r="T16" s="1">
        <v>44</v>
      </c>
      <c r="U16" s="7">
        <f t="shared" ref="U16" si="120">T16/T$28*100</f>
        <v>1.881145788798632</v>
      </c>
      <c r="V16" s="15">
        <f t="shared" si="10"/>
        <v>427</v>
      </c>
      <c r="W16" s="7">
        <f t="shared" ref="W16" si="121">V16/V$28*100</f>
        <v>3.3175355450236967</v>
      </c>
    </row>
    <row r="17" spans="1:23" ht="15" customHeight="1" x14ac:dyDescent="0.25">
      <c r="A17" s="1" t="s">
        <v>34</v>
      </c>
      <c r="B17" s="1">
        <v>74</v>
      </c>
      <c r="C17" s="7">
        <f t="shared" si="0"/>
        <v>2.5774991292232672</v>
      </c>
      <c r="D17" s="1">
        <v>7</v>
      </c>
      <c r="E17" s="7">
        <f t="shared" ref="E17" si="122">D17/D$28*100</f>
        <v>2.4822695035460995</v>
      </c>
      <c r="F17" s="1">
        <v>4</v>
      </c>
      <c r="G17" s="7">
        <f t="shared" ref="G17" si="123">F17/F$28*100</f>
        <v>1.3245033112582782</v>
      </c>
      <c r="H17" s="1">
        <v>43</v>
      </c>
      <c r="I17" s="7">
        <f t="shared" ref="I17" si="124">H17/H$28*100</f>
        <v>1.8044481745698699</v>
      </c>
      <c r="J17" s="1">
        <v>14</v>
      </c>
      <c r="K17" s="7">
        <f t="shared" ref="K17" si="125">J17/J$28*100</f>
        <v>4.2296072507552873</v>
      </c>
      <c r="L17" s="1">
        <v>3</v>
      </c>
      <c r="M17" s="7">
        <f t="shared" ref="M17" si="126">L17/L$28*100</f>
        <v>0.85470085470085477</v>
      </c>
      <c r="N17" s="1">
        <v>53</v>
      </c>
      <c r="O17" s="7">
        <f t="shared" ref="O17" si="127">N17/N$28*100</f>
        <v>3.1103286384976525</v>
      </c>
      <c r="P17" s="1">
        <v>11</v>
      </c>
      <c r="Q17" s="7">
        <f t="shared" ref="Q17" si="128">P17/P$28*100</f>
        <v>4.4176706827309236</v>
      </c>
      <c r="R17" s="1">
        <v>63</v>
      </c>
      <c r="S17" s="7">
        <f t="shared" ref="S17" si="129">R17/R$28*100</f>
        <v>3.0597377367654199</v>
      </c>
      <c r="T17" s="1">
        <v>34</v>
      </c>
      <c r="U17" s="7">
        <f t="shared" ref="U17" si="130">T17/T$28*100</f>
        <v>1.4536126549807611</v>
      </c>
      <c r="V17" s="15">
        <f t="shared" si="10"/>
        <v>306</v>
      </c>
      <c r="W17" s="7">
        <f t="shared" ref="W17" si="131">V17/V$28*100</f>
        <v>2.3774376505322041</v>
      </c>
    </row>
    <row r="18" spans="1:23" ht="15.75" x14ac:dyDescent="0.25">
      <c r="A18" s="1" t="s">
        <v>35</v>
      </c>
      <c r="B18" s="1">
        <v>37</v>
      </c>
      <c r="C18" s="7">
        <f t="shared" si="0"/>
        <v>1.2887495646116336</v>
      </c>
      <c r="D18" s="1">
        <v>4</v>
      </c>
      <c r="E18" s="7">
        <f t="shared" ref="E18" si="132">D18/D$28*100</f>
        <v>1.4184397163120568</v>
      </c>
      <c r="F18" s="1">
        <v>8</v>
      </c>
      <c r="G18" s="7">
        <f t="shared" ref="G18" si="133">F18/F$28*100</f>
        <v>2.6490066225165565</v>
      </c>
      <c r="H18" s="1">
        <v>25</v>
      </c>
      <c r="I18" s="7">
        <f t="shared" ref="I18" si="134">H18/H$28*100</f>
        <v>1.0490977759127151</v>
      </c>
      <c r="J18" s="1">
        <v>12</v>
      </c>
      <c r="K18" s="7">
        <f t="shared" ref="K18" si="135">J18/J$28*100</f>
        <v>3.6253776435045322</v>
      </c>
      <c r="L18" s="1">
        <v>0</v>
      </c>
      <c r="M18" s="7">
        <f t="shared" ref="M18" si="136">L18/L$28*100</f>
        <v>0</v>
      </c>
      <c r="N18" s="1">
        <v>27</v>
      </c>
      <c r="O18" s="7">
        <f t="shared" ref="O18" si="137">N18/N$28*100</f>
        <v>1.584507042253521</v>
      </c>
      <c r="P18" s="1">
        <v>3</v>
      </c>
      <c r="Q18" s="7">
        <f t="shared" ref="Q18" si="138">P18/P$28*100</f>
        <v>1.2048192771084338</v>
      </c>
      <c r="R18" s="1">
        <f>32+29</f>
        <v>61</v>
      </c>
      <c r="S18" s="7">
        <f t="shared" ref="S18" si="139">R18/R$28*100</f>
        <v>2.9626032054395339</v>
      </c>
      <c r="T18" s="1">
        <v>40</v>
      </c>
      <c r="U18" s="7">
        <f t="shared" ref="U18" si="140">T18/T$28*100</f>
        <v>1.7101325352714838</v>
      </c>
      <c r="V18" s="16">
        <f t="shared" si="10"/>
        <v>217</v>
      </c>
      <c r="W18" s="7">
        <f t="shared" ref="W18" si="141">V18/V$28*100</f>
        <v>1.6859606868153212</v>
      </c>
    </row>
    <row r="19" spans="1:23" ht="15.75" x14ac:dyDescent="0.25">
      <c r="A19" s="1" t="s">
        <v>36</v>
      </c>
      <c r="B19" s="1">
        <f>45+13</f>
        <v>58</v>
      </c>
      <c r="C19" s="7">
        <f t="shared" si="0"/>
        <v>2.0202020202020203</v>
      </c>
      <c r="D19" s="1">
        <v>13</v>
      </c>
      <c r="E19" s="7">
        <f t="shared" ref="E19" si="142">D19/D$28*100</f>
        <v>4.6099290780141837</v>
      </c>
      <c r="F19" s="1">
        <v>10</v>
      </c>
      <c r="G19" s="7">
        <f t="shared" ref="G19" si="143">F19/F$28*100</f>
        <v>3.3112582781456954</v>
      </c>
      <c r="H19" s="1">
        <f>47+17</f>
        <v>64</v>
      </c>
      <c r="I19" s="7">
        <f t="shared" ref="I19" si="144">H19/H$28*100</f>
        <v>2.6856903063365505</v>
      </c>
      <c r="J19" s="1">
        <v>5</v>
      </c>
      <c r="K19" s="7">
        <f t="shared" ref="K19" si="145">J19/J$28*100</f>
        <v>1.5105740181268883</v>
      </c>
      <c r="L19" s="1">
        <v>3</v>
      </c>
      <c r="M19" s="7">
        <f t="shared" ref="M19" si="146">L19/L$28*100</f>
        <v>0.85470085470085477</v>
      </c>
      <c r="N19" s="1">
        <f>17+17</f>
        <v>34</v>
      </c>
      <c r="O19" s="7">
        <f t="shared" ref="O19" si="147">N19/N$28*100</f>
        <v>1.9953051643192488</v>
      </c>
      <c r="P19" s="1">
        <v>13</v>
      </c>
      <c r="Q19" s="7">
        <f t="shared" ref="Q19" si="148">P19/P$28*100</f>
        <v>5.2208835341365463</v>
      </c>
      <c r="R19" s="1">
        <f>29+40</f>
        <v>69</v>
      </c>
      <c r="S19" s="7">
        <f t="shared" ref="S19" si="149">R19/R$28*100</f>
        <v>3.3511413307430793</v>
      </c>
      <c r="T19" s="1">
        <v>50</v>
      </c>
      <c r="U19" s="7">
        <f t="shared" ref="U19" si="150">T19/T$28*100</f>
        <v>2.1376656690893543</v>
      </c>
      <c r="V19" s="16">
        <f t="shared" si="10"/>
        <v>319</v>
      </c>
      <c r="W19" s="7">
        <f t="shared" ref="W19" si="151">V19/V$28*100</f>
        <v>2.4784399036593894</v>
      </c>
    </row>
    <row r="20" spans="1:23" ht="31.5" x14ac:dyDescent="0.25">
      <c r="A20" s="1" t="s">
        <v>37</v>
      </c>
      <c r="B20" s="1">
        <f>41+11</f>
        <v>52</v>
      </c>
      <c r="C20" s="7">
        <f t="shared" si="0"/>
        <v>1.8112156043190524</v>
      </c>
      <c r="D20" s="1">
        <v>10</v>
      </c>
      <c r="E20" s="7">
        <f t="shared" ref="E20" si="152">D20/D$28*100</f>
        <v>3.5460992907801421</v>
      </c>
      <c r="F20" s="1">
        <v>7</v>
      </c>
      <c r="G20" s="7">
        <f t="shared" ref="G20" si="153">F20/F$28*100</f>
        <v>2.3178807947019866</v>
      </c>
      <c r="H20" s="1">
        <f>49+21</f>
        <v>70</v>
      </c>
      <c r="I20" s="7">
        <f t="shared" ref="I20" si="154">H20/H$28*100</f>
        <v>2.9374737725556024</v>
      </c>
      <c r="J20" s="1">
        <v>18</v>
      </c>
      <c r="K20" s="7">
        <f t="shared" ref="K20" si="155">J20/J$28*100</f>
        <v>5.4380664652567976</v>
      </c>
      <c r="L20" s="1">
        <v>5</v>
      </c>
      <c r="M20" s="7">
        <f t="shared" ref="M20" si="156">L20/L$28*100</f>
        <v>1.4245014245014245</v>
      </c>
      <c r="N20" s="1">
        <v>16</v>
      </c>
      <c r="O20" s="7">
        <f t="shared" ref="O20" si="157">N20/N$28*100</f>
        <v>0.93896713615023475</v>
      </c>
      <c r="P20" s="1">
        <v>5</v>
      </c>
      <c r="Q20" s="7">
        <f t="shared" ref="Q20" si="158">P20/P$28*100</f>
        <v>2.0080321285140563</v>
      </c>
      <c r="R20" s="1">
        <f>29+19</f>
        <v>48</v>
      </c>
      <c r="S20" s="7">
        <f t="shared" ref="S20" si="159">R20/R$28*100</f>
        <v>2.3312287518212722</v>
      </c>
      <c r="T20" s="1">
        <v>23</v>
      </c>
      <c r="U20" s="7">
        <f t="shared" ref="U20" si="160">T20/T$28*100</f>
        <v>0.98332620778110313</v>
      </c>
      <c r="V20" s="16">
        <f t="shared" si="10"/>
        <v>254</v>
      </c>
      <c r="W20" s="7">
        <f t="shared" ref="W20" si="161">V20/V$28*100</f>
        <v>1.9734286380234636</v>
      </c>
    </row>
    <row r="21" spans="1:23" ht="31.5" x14ac:dyDescent="0.25">
      <c r="A21" s="1" t="s">
        <v>38</v>
      </c>
      <c r="B21" s="1">
        <f>39+10</f>
        <v>49</v>
      </c>
      <c r="C21" s="7">
        <f t="shared" si="0"/>
        <v>1.7067223963775686</v>
      </c>
      <c r="D21" s="1">
        <v>8</v>
      </c>
      <c r="E21" s="7">
        <f t="shared" ref="E21" si="162">D21/D$28*100</f>
        <v>2.8368794326241136</v>
      </c>
      <c r="F21" s="1">
        <v>7</v>
      </c>
      <c r="G21" s="7">
        <f t="shared" ref="G21" si="163">F21/F$28*100</f>
        <v>2.3178807947019866</v>
      </c>
      <c r="H21" s="1">
        <f>36+17</f>
        <v>53</v>
      </c>
      <c r="I21" s="7">
        <f t="shared" ref="I21" si="164">H21/H$28*100</f>
        <v>2.2240872849349556</v>
      </c>
      <c r="J21" s="1">
        <v>34</v>
      </c>
      <c r="K21" s="7">
        <f t="shared" ref="K21" si="165">J21/J$28*100</f>
        <v>10.271903323262841</v>
      </c>
      <c r="L21" s="1">
        <v>4</v>
      </c>
      <c r="M21" s="7">
        <f t="shared" ref="M21" si="166">L21/L$28*100</f>
        <v>1.1396011396011396</v>
      </c>
      <c r="N21" s="1">
        <v>24</v>
      </c>
      <c r="O21" s="7">
        <f t="shared" ref="O21" si="167">N21/N$28*100</f>
        <v>1.4084507042253522</v>
      </c>
      <c r="P21" s="1">
        <v>14</v>
      </c>
      <c r="Q21" s="7">
        <f t="shared" ref="Q21" si="168">P21/P$28*100</f>
        <v>5.6224899598393572</v>
      </c>
      <c r="R21" s="1">
        <f>38+16</f>
        <v>54</v>
      </c>
      <c r="S21" s="7">
        <f t="shared" ref="S21" si="169">R21/R$28*100</f>
        <v>2.6226323457989316</v>
      </c>
      <c r="T21" s="1">
        <v>20</v>
      </c>
      <c r="U21" s="7">
        <f t="shared" ref="U21" si="170">T21/T$28*100</f>
        <v>0.85506626763574189</v>
      </c>
      <c r="V21" s="16">
        <f t="shared" si="10"/>
        <v>267</v>
      </c>
      <c r="W21" s="7">
        <f t="shared" ref="W21" si="171">V21/V$28*100</f>
        <v>2.0744308911506488</v>
      </c>
    </row>
    <row r="22" spans="1:23" ht="31.5" x14ac:dyDescent="0.25">
      <c r="A22" s="1" t="s">
        <v>39</v>
      </c>
      <c r="B22" s="1">
        <f>31+17</f>
        <v>48</v>
      </c>
      <c r="C22" s="7">
        <f t="shared" si="0"/>
        <v>1.671891327063741</v>
      </c>
      <c r="D22" s="1">
        <v>7</v>
      </c>
      <c r="E22" s="7">
        <f t="shared" ref="E22" si="172">D22/D$28*100</f>
        <v>2.4822695035460995</v>
      </c>
      <c r="F22" s="1">
        <v>6</v>
      </c>
      <c r="G22" s="7">
        <f t="shared" ref="G22" si="173">F22/F$28*100</f>
        <v>1.9867549668874174</v>
      </c>
      <c r="H22" s="1">
        <f>37+23</f>
        <v>60</v>
      </c>
      <c r="I22" s="7">
        <f t="shared" ref="I22" si="174">H22/H$28*100</f>
        <v>2.5178346621905159</v>
      </c>
      <c r="J22" s="1">
        <v>11</v>
      </c>
      <c r="K22" s="7">
        <f t="shared" ref="K22" si="175">J22/J$28*100</f>
        <v>3.3232628398791544</v>
      </c>
      <c r="L22" s="1">
        <v>8</v>
      </c>
      <c r="M22" s="7">
        <f t="shared" ref="M22" si="176">L22/L$28*100</f>
        <v>2.2792022792022792</v>
      </c>
      <c r="N22" s="1">
        <f>13+8</f>
        <v>21</v>
      </c>
      <c r="O22" s="7">
        <f t="shared" ref="O22" si="177">N22/N$28*100</f>
        <v>1.232394366197183</v>
      </c>
      <c r="P22" s="1">
        <v>3</v>
      </c>
      <c r="Q22" s="7">
        <f t="shared" ref="Q22" si="178">P22/P$28*100</f>
        <v>1.2048192771084338</v>
      </c>
      <c r="R22" s="1">
        <f>37+31</f>
        <v>68</v>
      </c>
      <c r="S22" s="7">
        <f t="shared" ref="S22" si="179">R22/R$28*100</f>
        <v>3.3025740650801363</v>
      </c>
      <c r="T22" s="1">
        <v>18</v>
      </c>
      <c r="U22" s="7">
        <f t="shared" ref="U22" si="180">T22/T$28*100</f>
        <v>0.76955964087216766</v>
      </c>
      <c r="V22" s="16">
        <f t="shared" si="10"/>
        <v>250</v>
      </c>
      <c r="W22" s="7">
        <f t="shared" ref="W22" si="181">V22/V$28*100</f>
        <v>1.9423510216766373</v>
      </c>
    </row>
    <row r="23" spans="1:23" ht="31.5" x14ac:dyDescent="0.25">
      <c r="A23" s="1" t="s">
        <v>40</v>
      </c>
      <c r="B23" s="1">
        <f>34+15</f>
        <v>49</v>
      </c>
      <c r="C23" s="7">
        <f t="shared" si="0"/>
        <v>1.7067223963775686</v>
      </c>
      <c r="D23" s="1">
        <v>9</v>
      </c>
      <c r="E23" s="7">
        <f t="shared" ref="E23" si="182">D23/D$28*100</f>
        <v>3.1914893617021276</v>
      </c>
      <c r="F23" s="1">
        <v>6</v>
      </c>
      <c r="G23" s="7">
        <f t="shared" ref="G23" si="183">F23/F$28*100</f>
        <v>1.9867549668874174</v>
      </c>
      <c r="H23" s="1">
        <f>34+16</f>
        <v>50</v>
      </c>
      <c r="I23" s="7">
        <f t="shared" ref="I23" si="184">H23/H$28*100</f>
        <v>2.0981955518254303</v>
      </c>
      <c r="J23" s="1">
        <v>13</v>
      </c>
      <c r="K23" s="7">
        <f t="shared" ref="K23" si="185">J23/J$28*100</f>
        <v>3.9274924471299091</v>
      </c>
      <c r="L23" s="1">
        <v>10</v>
      </c>
      <c r="M23" s="7">
        <f t="shared" ref="M23" si="186">L23/L$28*100</f>
        <v>2.8490028490028489</v>
      </c>
      <c r="N23" s="1">
        <f>22+16</f>
        <v>38</v>
      </c>
      <c r="O23" s="7">
        <f t="shared" ref="O23" si="187">N23/N$28*100</f>
        <v>2.2300469483568075</v>
      </c>
      <c r="P23" s="1">
        <v>9</v>
      </c>
      <c r="Q23" s="7">
        <f t="shared" ref="Q23" si="188">P23/P$28*100</f>
        <v>3.6144578313253009</v>
      </c>
      <c r="R23" s="1">
        <f>30+24</f>
        <v>54</v>
      </c>
      <c r="S23" s="7">
        <f t="shared" ref="S23" si="189">R23/R$28*100</f>
        <v>2.6226323457989316</v>
      </c>
      <c r="T23" s="1">
        <v>37</v>
      </c>
      <c r="U23" s="7">
        <f t="shared" ref="U23" si="190">T23/T$28*100</f>
        <v>1.5818725951261221</v>
      </c>
      <c r="V23" s="16">
        <f t="shared" si="10"/>
        <v>275</v>
      </c>
      <c r="W23" s="7">
        <f t="shared" ref="W23" si="191">V23/V$28*100</f>
        <v>2.1365861238443014</v>
      </c>
    </row>
    <row r="24" spans="1:23" ht="31.5" x14ac:dyDescent="0.25">
      <c r="A24" s="1" t="s">
        <v>41</v>
      </c>
      <c r="B24" s="1">
        <f>38+17</f>
        <v>55</v>
      </c>
      <c r="C24" s="7">
        <f t="shared" si="0"/>
        <v>1.9157088122605364</v>
      </c>
      <c r="D24" s="1">
        <v>9</v>
      </c>
      <c r="E24" s="7">
        <f t="shared" ref="E24" si="192">D24/D$28*100</f>
        <v>3.1914893617021276</v>
      </c>
      <c r="F24" s="1">
        <v>3</v>
      </c>
      <c r="G24" s="7">
        <f t="shared" ref="G24" si="193">F24/F$28*100</f>
        <v>0.99337748344370869</v>
      </c>
      <c r="H24" s="1">
        <f>26+9</f>
        <v>35</v>
      </c>
      <c r="I24" s="7">
        <f t="shared" ref="I24" si="194">H24/H$28*100</f>
        <v>1.4687368862778012</v>
      </c>
      <c r="J24" s="1">
        <v>9</v>
      </c>
      <c r="K24" s="7">
        <f t="shared" ref="K24" si="195">J24/J$28*100</f>
        <v>2.7190332326283988</v>
      </c>
      <c r="L24" s="1">
        <v>1</v>
      </c>
      <c r="M24" s="7">
        <f t="shared" ref="M24" si="196">L24/L$28*100</f>
        <v>0.28490028490028491</v>
      </c>
      <c r="N24" s="1">
        <f>18+12</f>
        <v>30</v>
      </c>
      <c r="O24" s="7">
        <f t="shared" ref="O24" si="197">N24/N$28*100</f>
        <v>1.7605633802816902</v>
      </c>
      <c r="P24" s="1">
        <v>5</v>
      </c>
      <c r="Q24" s="7">
        <f t="shared" ref="Q24" si="198">P24/P$28*100</f>
        <v>2.0080321285140563</v>
      </c>
      <c r="R24" s="1">
        <f>25+32</f>
        <v>57</v>
      </c>
      <c r="S24" s="7">
        <f t="shared" ref="S24" si="199">R24/R$28*100</f>
        <v>2.768334142787761</v>
      </c>
      <c r="T24" s="1">
        <v>31</v>
      </c>
      <c r="U24" s="7">
        <f t="shared" ref="U24" si="200">T24/T$28*100</f>
        <v>1.3253527148353996</v>
      </c>
      <c r="V24" s="16">
        <f t="shared" si="10"/>
        <v>235</v>
      </c>
      <c r="W24" s="7">
        <f t="shared" ref="W24" si="201">V24/V$28*100</f>
        <v>1.8258099603760392</v>
      </c>
    </row>
    <row r="25" spans="1:23" ht="31.5" x14ac:dyDescent="0.25">
      <c r="A25" s="1" t="s">
        <v>42</v>
      </c>
      <c r="B25" s="1">
        <f>52+9</f>
        <v>61</v>
      </c>
      <c r="C25" s="7">
        <f t="shared" si="0"/>
        <v>2.1246952281435041</v>
      </c>
      <c r="D25" s="1">
        <v>12</v>
      </c>
      <c r="E25" s="7">
        <f t="shared" ref="E25" si="202">D25/D$28*100</f>
        <v>4.2553191489361701</v>
      </c>
      <c r="F25" s="1">
        <v>4</v>
      </c>
      <c r="G25" s="7">
        <f t="shared" ref="G25" si="203">F25/F$28*100</f>
        <v>1.3245033112582782</v>
      </c>
      <c r="H25" s="1">
        <f>52+17</f>
        <v>69</v>
      </c>
      <c r="I25" s="7">
        <f t="shared" ref="I25" si="204">H25/H$28*100</f>
        <v>2.8955098615190935</v>
      </c>
      <c r="J25" s="1">
        <v>3</v>
      </c>
      <c r="K25" s="7">
        <f t="shared" ref="K25" si="205">J25/J$28*100</f>
        <v>0.90634441087613304</v>
      </c>
      <c r="L25" s="1">
        <v>7</v>
      </c>
      <c r="M25" s="7">
        <f t="shared" ref="M25" si="206">L25/L$28*100</f>
        <v>1.9943019943019942</v>
      </c>
      <c r="N25" s="1">
        <f>31+9</f>
        <v>40</v>
      </c>
      <c r="O25" s="7">
        <f t="shared" ref="O25" si="207">N25/N$28*100</f>
        <v>2.3474178403755865</v>
      </c>
      <c r="P25" s="1">
        <v>6</v>
      </c>
      <c r="Q25" s="7">
        <f t="shared" ref="Q25" si="208">P25/P$28*100</f>
        <v>2.4096385542168677</v>
      </c>
      <c r="R25" s="1">
        <f>35+27</f>
        <v>62</v>
      </c>
      <c r="S25" s="7">
        <f t="shared" ref="S25" si="209">R25/R$28*100</f>
        <v>3.0111704711024769</v>
      </c>
      <c r="T25" s="1">
        <v>39</v>
      </c>
      <c r="U25" s="7">
        <f t="shared" ref="U25" si="210">T25/T$28*100</f>
        <v>1.6673792218896963</v>
      </c>
      <c r="V25" s="16">
        <f t="shared" si="10"/>
        <v>303</v>
      </c>
      <c r="W25" s="7">
        <f t="shared" ref="W25" si="211">V25/V$28*100</f>
        <v>2.3541294382720848</v>
      </c>
    </row>
    <row r="26" spans="1:23" ht="31.5" x14ac:dyDescent="0.25">
      <c r="A26" s="1" t="s">
        <v>43</v>
      </c>
      <c r="B26" s="1">
        <f>55+27</f>
        <v>82</v>
      </c>
      <c r="C26" s="7">
        <f t="shared" si="0"/>
        <v>2.8561476837338904</v>
      </c>
      <c r="D26" s="1">
        <v>14</v>
      </c>
      <c r="E26" s="7">
        <f t="shared" ref="E26" si="212">D26/D$28*100</f>
        <v>4.9645390070921991</v>
      </c>
      <c r="F26" s="1">
        <v>5</v>
      </c>
      <c r="G26" s="7">
        <f t="shared" ref="G26" si="213">F26/F$28*100</f>
        <v>1.6556291390728477</v>
      </c>
      <c r="H26" s="1">
        <f>34+28</f>
        <v>62</v>
      </c>
      <c r="I26" s="7">
        <f t="shared" ref="I26" si="214">H26/H$28*100</f>
        <v>2.6017624842635332</v>
      </c>
      <c r="J26" s="1">
        <v>7</v>
      </c>
      <c r="K26" s="7">
        <f t="shared" ref="K26" si="215">J26/J$28*100</f>
        <v>2.1148036253776437</v>
      </c>
      <c r="L26" s="1">
        <v>6</v>
      </c>
      <c r="M26" s="7">
        <f t="shared" ref="M26" si="216">L26/L$28*100</f>
        <v>1.7094017094017095</v>
      </c>
      <c r="N26" s="1">
        <v>19</v>
      </c>
      <c r="O26" s="7">
        <f t="shared" ref="O26" si="217">N26/N$28*100</f>
        <v>1.1150234741784038</v>
      </c>
      <c r="P26" s="1">
        <v>5</v>
      </c>
      <c r="Q26" s="7">
        <f t="shared" ref="Q26" si="218">P26/P$28*100</f>
        <v>2.0080321285140563</v>
      </c>
      <c r="R26" s="1">
        <f>27+19</f>
        <v>46</v>
      </c>
      <c r="S26" s="7">
        <f t="shared" ref="S26" si="219">R26/R$28*100</f>
        <v>2.2340942204953862</v>
      </c>
      <c r="T26" s="1">
        <v>31</v>
      </c>
      <c r="U26" s="7">
        <f t="shared" ref="U26" si="220">T26/T$28*100</f>
        <v>1.3253527148353996</v>
      </c>
      <c r="V26" s="16">
        <f t="shared" si="10"/>
        <v>277</v>
      </c>
      <c r="W26" s="7">
        <f t="shared" ref="W26" si="221">V26/V$28*100</f>
        <v>2.1521249320177143</v>
      </c>
    </row>
    <row r="27" spans="1:23" ht="31.5" x14ac:dyDescent="0.25">
      <c r="A27" s="1" t="s">
        <v>44</v>
      </c>
      <c r="B27" s="1">
        <f>47+22</f>
        <v>69</v>
      </c>
      <c r="C27" s="7">
        <f t="shared" si="0"/>
        <v>2.4033437826541273</v>
      </c>
      <c r="D27" s="1">
        <v>9</v>
      </c>
      <c r="E27" s="7">
        <f t="shared" ref="E27" si="222">D27/D$28*100</f>
        <v>3.1914893617021276</v>
      </c>
      <c r="F27" s="1">
        <v>4</v>
      </c>
      <c r="G27" s="7">
        <f t="shared" ref="G27" si="223">F27/F$28*100</f>
        <v>1.3245033112582782</v>
      </c>
      <c r="H27" s="1">
        <f>33+26</f>
        <v>59</v>
      </c>
      <c r="I27" s="7">
        <f t="shared" ref="I27" si="224">H27/H$28*100</f>
        <v>2.4758707511540075</v>
      </c>
      <c r="J27" s="1">
        <v>13</v>
      </c>
      <c r="K27" s="7">
        <f t="shared" ref="K27" si="225">J27/J$28*100</f>
        <v>3.9274924471299091</v>
      </c>
      <c r="L27" s="1">
        <v>4</v>
      </c>
      <c r="M27" s="7">
        <f t="shared" ref="M27" si="226">L27/L$28*100</f>
        <v>1.1396011396011396</v>
      </c>
      <c r="N27" s="1">
        <v>45</v>
      </c>
      <c r="O27" s="7">
        <f t="shared" ref="O27" si="227">N27/N$28*100</f>
        <v>2.640845070422535</v>
      </c>
      <c r="P27" s="1">
        <v>6</v>
      </c>
      <c r="Q27" s="7">
        <f t="shared" ref="Q27" si="228">P27/P$28*100</f>
        <v>2.4096385542168677</v>
      </c>
      <c r="R27" s="1">
        <f>20+18</f>
        <v>38</v>
      </c>
      <c r="S27" s="7">
        <f t="shared" ref="S27" si="229">R27/R$28*100</f>
        <v>1.8455560951918408</v>
      </c>
      <c r="T27" s="1">
        <v>28</v>
      </c>
      <c r="U27" s="7">
        <f t="shared" ref="U27" si="230">T27/T$28*100</f>
        <v>1.1970927746900384</v>
      </c>
      <c r="V27" s="16">
        <f t="shared" si="10"/>
        <v>275</v>
      </c>
      <c r="W27" s="7">
        <f t="shared" ref="W27" si="231">V27/V$28*100</f>
        <v>2.1365861238443014</v>
      </c>
    </row>
    <row r="28" spans="1:23" ht="15.75" x14ac:dyDescent="0.25">
      <c r="A28" s="15" t="s">
        <v>20</v>
      </c>
      <c r="B28" s="15">
        <f>SUM(B4:B27)</f>
        <v>2871</v>
      </c>
      <c r="C28" s="7">
        <f t="shared" si="0"/>
        <v>100</v>
      </c>
      <c r="D28" s="15">
        <f t="shared" ref="D28" si="232">SUM(D4:D27)</f>
        <v>282</v>
      </c>
      <c r="E28" s="7">
        <f t="shared" ref="E28" si="233">D28/D$28*100</f>
        <v>100</v>
      </c>
      <c r="F28" s="15">
        <f t="shared" ref="F28" si="234">SUM(F4:F27)</f>
        <v>302</v>
      </c>
      <c r="G28" s="7">
        <f t="shared" ref="G28" si="235">F28/F$28*100</f>
        <v>100</v>
      </c>
      <c r="H28" s="15">
        <f t="shared" ref="H28" si="236">SUM(H4:H27)</f>
        <v>2383</v>
      </c>
      <c r="I28" s="7">
        <f t="shared" ref="I28" si="237">H28/H$28*100</f>
        <v>100</v>
      </c>
      <c r="J28" s="15">
        <f t="shared" ref="J28" si="238">SUM(J4:J27)</f>
        <v>331</v>
      </c>
      <c r="K28" s="7">
        <f t="shared" ref="K28" si="239">J28/J$28*100</f>
        <v>100</v>
      </c>
      <c r="L28" s="15">
        <f t="shared" ref="L28" si="240">SUM(L4:L27)</f>
        <v>351</v>
      </c>
      <c r="M28" s="7">
        <f t="shared" ref="M28" si="241">L28/L$28*100</f>
        <v>100</v>
      </c>
      <c r="N28" s="15">
        <f t="shared" ref="N28" si="242">SUM(N4:N27)</f>
        <v>1704</v>
      </c>
      <c r="O28" s="7">
        <f t="shared" ref="O28" si="243">N28/N$28*100</f>
        <v>100</v>
      </c>
      <c r="P28" s="15">
        <f>SUM(P4:P27)</f>
        <v>249</v>
      </c>
      <c r="Q28" s="7">
        <f t="shared" ref="Q28" si="244">P28/P$28*100</f>
        <v>100</v>
      </c>
      <c r="R28" s="15">
        <f t="shared" ref="R28" si="245">SUM(R4:R27)</f>
        <v>2059</v>
      </c>
      <c r="S28" s="7">
        <f t="shared" ref="S28" si="246">R28/R$28*100</f>
        <v>100</v>
      </c>
      <c r="T28" s="15">
        <f t="shared" ref="T28" si="247">SUM(T4:T27)</f>
        <v>2339</v>
      </c>
      <c r="U28" s="7">
        <f t="shared" ref="U28" si="248">T28/T$28*100</f>
        <v>100</v>
      </c>
      <c r="V28" s="15">
        <f t="shared" ref="V28" si="249">SUM(V4:V27)</f>
        <v>12871</v>
      </c>
      <c r="W28" s="7">
        <f t="shared" ref="W28" si="250">V28/V$28*100</f>
        <v>100</v>
      </c>
    </row>
    <row r="29" spans="1:23" ht="47.25" x14ac:dyDescent="0.25">
      <c r="A29" s="6" t="s">
        <v>27</v>
      </c>
      <c r="B29" s="3" t="s">
        <v>24</v>
      </c>
      <c r="C29" s="5" t="s">
        <v>25</v>
      </c>
      <c r="D29" s="3" t="s">
        <v>24</v>
      </c>
      <c r="E29" s="5" t="s">
        <v>25</v>
      </c>
      <c r="F29" s="3" t="s">
        <v>24</v>
      </c>
      <c r="G29" s="5" t="s">
        <v>25</v>
      </c>
      <c r="H29" s="3" t="s">
        <v>24</v>
      </c>
      <c r="I29" s="5" t="s">
        <v>25</v>
      </c>
      <c r="J29" s="3" t="s">
        <v>24</v>
      </c>
      <c r="K29" s="5" t="s">
        <v>25</v>
      </c>
      <c r="L29" s="3" t="s">
        <v>24</v>
      </c>
      <c r="M29" s="5" t="s">
        <v>25</v>
      </c>
      <c r="N29" s="3" t="s">
        <v>24</v>
      </c>
      <c r="O29" s="5" t="s">
        <v>25</v>
      </c>
      <c r="P29" s="3" t="s">
        <v>24</v>
      </c>
      <c r="Q29" s="5" t="s">
        <v>25</v>
      </c>
      <c r="R29" s="3" t="s">
        <v>24</v>
      </c>
      <c r="S29" s="5" t="s">
        <v>25</v>
      </c>
      <c r="T29" s="3" t="s">
        <v>24</v>
      </c>
      <c r="U29" s="5" t="s">
        <v>25</v>
      </c>
      <c r="V29" s="3" t="s">
        <v>24</v>
      </c>
      <c r="W29" s="5" t="s">
        <v>25</v>
      </c>
    </row>
    <row r="30" spans="1:23" ht="15.75" x14ac:dyDescent="0.25">
      <c r="A30" s="3" t="s">
        <v>21</v>
      </c>
      <c r="B30" s="6">
        <f>B28-B31</f>
        <v>1847</v>
      </c>
      <c r="C30" s="7">
        <f>B30/B32*100</f>
        <v>64.332985022640202</v>
      </c>
      <c r="D30" s="6">
        <f>D28-D31</f>
        <v>146</v>
      </c>
      <c r="E30" s="7">
        <f>D30/D32*100</f>
        <v>51.773049645390067</v>
      </c>
      <c r="F30" s="6">
        <v>25</v>
      </c>
      <c r="G30" s="7">
        <f>F30/F32*100</f>
        <v>9.8039215686274517</v>
      </c>
      <c r="H30" s="9">
        <f>H28-H31</f>
        <v>1204</v>
      </c>
      <c r="I30" s="7">
        <f>H30/H32*100</f>
        <v>50.524548887956357</v>
      </c>
      <c r="J30" s="9">
        <f>J28-J31</f>
        <v>146</v>
      </c>
      <c r="K30" s="7">
        <f>J30/J32*100</f>
        <v>44.108761329305132</v>
      </c>
      <c r="L30" s="9">
        <f>L28-L31</f>
        <v>286</v>
      </c>
      <c r="M30" s="7">
        <f>L30/L32*100</f>
        <v>81.481481481481481</v>
      </c>
      <c r="N30" s="9">
        <f>N28-N31</f>
        <v>1219</v>
      </c>
      <c r="O30" s="7">
        <f>N30/N32*100</f>
        <v>71.537558685446015</v>
      </c>
      <c r="P30" s="9">
        <f>P28-P31</f>
        <v>105</v>
      </c>
      <c r="Q30" s="7">
        <f>P30/P32*100</f>
        <v>42.168674698795186</v>
      </c>
      <c r="R30" s="9">
        <f>R28-R31</f>
        <v>1137</v>
      </c>
      <c r="S30" s="7">
        <f>R30/R32*100</f>
        <v>55.220981058766391</v>
      </c>
      <c r="T30" s="9">
        <f>T28-T31</f>
        <v>1726</v>
      </c>
      <c r="U30" s="7">
        <f>T30/T32*100</f>
        <v>73.792218896964513</v>
      </c>
      <c r="V30" s="9">
        <f>V28-V31</f>
        <v>10915</v>
      </c>
      <c r="W30" s="7">
        <f>V30/V32*100</f>
        <v>84.803045606401994</v>
      </c>
    </row>
    <row r="31" spans="1:23" ht="15.75" x14ac:dyDescent="0.25">
      <c r="A31" s="3" t="s">
        <v>22</v>
      </c>
      <c r="B31" s="6">
        <f>826+47+151</f>
        <v>1024</v>
      </c>
      <c r="C31" s="7">
        <f>B31/B32*100</f>
        <v>35.667014977359806</v>
      </c>
      <c r="D31" s="6">
        <f>95+41</f>
        <v>136</v>
      </c>
      <c r="E31" s="7">
        <f>D31/D32*100</f>
        <v>48.226950354609926</v>
      </c>
      <c r="F31" s="6">
        <f>148+39+43</f>
        <v>230</v>
      </c>
      <c r="G31" s="7">
        <f>F31/F32*100</f>
        <v>90.196078431372555</v>
      </c>
      <c r="H31" s="6">
        <f>993+186</f>
        <v>1179</v>
      </c>
      <c r="I31" s="7">
        <f>H31/H32*100</f>
        <v>49.475451112043643</v>
      </c>
      <c r="J31" s="6">
        <v>185</v>
      </c>
      <c r="K31" s="7">
        <f>J31/J32*100</f>
        <v>55.891238670694868</v>
      </c>
      <c r="L31" s="6">
        <f>48+17</f>
        <v>65</v>
      </c>
      <c r="M31" s="7">
        <f>L31/L32*100</f>
        <v>18.518518518518519</v>
      </c>
      <c r="N31" s="6">
        <f>312+53+120</f>
        <v>485</v>
      </c>
      <c r="O31" s="7">
        <f>N31/N32*100</f>
        <v>28.462441314553988</v>
      </c>
      <c r="P31" s="6">
        <f>107+37</f>
        <v>144</v>
      </c>
      <c r="Q31" s="7">
        <f>P31/P32*100</f>
        <v>57.831325301204814</v>
      </c>
      <c r="R31" s="6">
        <f>613+54+255</f>
        <v>922</v>
      </c>
      <c r="S31" s="7">
        <f>R31/R32*100</f>
        <v>44.779018941233609</v>
      </c>
      <c r="T31" s="6">
        <f>550+63</f>
        <v>613</v>
      </c>
      <c r="U31" s="7">
        <f>T31/T32*100</f>
        <v>26.207781103035487</v>
      </c>
      <c r="V31" s="6">
        <v>1956</v>
      </c>
      <c r="W31" s="7">
        <f>V31/V32*100</f>
        <v>15.196954393598011</v>
      </c>
    </row>
    <row r="32" spans="1:23" ht="15.75" x14ac:dyDescent="0.25">
      <c r="A32" s="3" t="s">
        <v>20</v>
      </c>
      <c r="B32" s="6">
        <f t="shared" ref="B32:W32" si="251">SUM(B30:B31)</f>
        <v>2871</v>
      </c>
      <c r="C32" s="8">
        <f t="shared" si="251"/>
        <v>100</v>
      </c>
      <c r="D32" s="6">
        <f t="shared" si="251"/>
        <v>282</v>
      </c>
      <c r="E32" s="12">
        <f t="shared" si="251"/>
        <v>100</v>
      </c>
      <c r="F32" s="6">
        <f t="shared" si="251"/>
        <v>255</v>
      </c>
      <c r="G32" s="12">
        <f t="shared" si="251"/>
        <v>100</v>
      </c>
      <c r="H32" s="6">
        <f t="shared" si="251"/>
        <v>2383</v>
      </c>
      <c r="I32" s="12">
        <f t="shared" si="251"/>
        <v>100</v>
      </c>
      <c r="J32" s="6">
        <f t="shared" si="251"/>
        <v>331</v>
      </c>
      <c r="K32" s="12">
        <f t="shared" si="251"/>
        <v>100</v>
      </c>
      <c r="L32" s="6">
        <f t="shared" si="251"/>
        <v>351</v>
      </c>
      <c r="M32" s="12">
        <f t="shared" si="251"/>
        <v>100</v>
      </c>
      <c r="N32" s="6">
        <f t="shared" si="251"/>
        <v>1704</v>
      </c>
      <c r="O32" s="12">
        <f t="shared" si="251"/>
        <v>100</v>
      </c>
      <c r="P32" s="6">
        <f t="shared" si="251"/>
        <v>249</v>
      </c>
      <c r="Q32" s="12">
        <f t="shared" si="251"/>
        <v>100</v>
      </c>
      <c r="R32" s="6">
        <f t="shared" si="251"/>
        <v>2059</v>
      </c>
      <c r="S32" s="12">
        <f t="shared" si="251"/>
        <v>100</v>
      </c>
      <c r="T32" s="6">
        <f t="shared" si="251"/>
        <v>2339</v>
      </c>
      <c r="U32" s="12">
        <f t="shared" si="251"/>
        <v>100</v>
      </c>
      <c r="V32" s="6">
        <f t="shared" si="251"/>
        <v>12871</v>
      </c>
      <c r="W32" s="12">
        <f t="shared" si="251"/>
        <v>100</v>
      </c>
    </row>
    <row r="34" spans="1:1" x14ac:dyDescent="0.25">
      <c r="A34" s="17" t="s">
        <v>45</v>
      </c>
    </row>
    <row r="35" spans="1:1" x14ac:dyDescent="0.25">
      <c r="A35" s="17" t="s">
        <v>46</v>
      </c>
    </row>
    <row r="36" spans="1:1" x14ac:dyDescent="0.25">
      <c r="A36" s="18" t="s">
        <v>47</v>
      </c>
    </row>
    <row r="37" spans="1:1" x14ac:dyDescent="0.25">
      <c r="A37" s="19" t="s">
        <v>48</v>
      </c>
    </row>
  </sheetData>
  <sheetProtection algorithmName="SHA-512" hashValue="PSeYwCFd8EX5ATmlEkPhXrAdt/1CmoQOCTfUaL739M/yMhXmNFG9lXLdzGJtWTE5tXre6ubWTKI98ReXUqCfOw==" saltValue="dZRFo8+RNuH+r6LmZZQT8g==" spinCount="100000" sheet="1" objects="1" scenarios="1"/>
  <mergeCells count="24">
    <mergeCell ref="L2:L3"/>
    <mergeCell ref="K2:K3"/>
    <mergeCell ref="A2:A3"/>
    <mergeCell ref="B2:B3"/>
    <mergeCell ref="C2:C3"/>
    <mergeCell ref="D2:D3"/>
    <mergeCell ref="E2:E3"/>
    <mergeCell ref="F2:F3"/>
    <mergeCell ref="A1:W1"/>
    <mergeCell ref="S2:S3"/>
    <mergeCell ref="T2:T3"/>
    <mergeCell ref="U2:U3"/>
    <mergeCell ref="R2:R3"/>
    <mergeCell ref="V2:V3"/>
    <mergeCell ref="W2:W3"/>
    <mergeCell ref="M2:M3"/>
    <mergeCell ref="N2:N3"/>
    <mergeCell ref="O2:O3"/>
    <mergeCell ref="P2:P3"/>
    <mergeCell ref="Q2:Q3"/>
    <mergeCell ref="G2:G3"/>
    <mergeCell ref="H2:H3"/>
    <mergeCell ref="I2:I3"/>
    <mergeCell ref="J2:J3"/>
  </mergeCells>
  <pageMargins left="0.511811024" right="0.511811024" top="0.78740157499999996" bottom="0.78740157499999996" header="0.31496062000000002" footer="0.31496062000000002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Vale Paranhana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Octavio Belarmino</cp:lastModifiedBy>
  <dcterms:created xsi:type="dcterms:W3CDTF">2020-05-19T21:36:40Z</dcterms:created>
  <dcterms:modified xsi:type="dcterms:W3CDTF">2021-06-16T00:17:41Z</dcterms:modified>
</cp:coreProperties>
</file>